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COMUM\Portal Externo\Simuladores\Pot a contratar\Nova versão\Atualizacao do Simualdor\Calculadora\"/>
    </mc:Choice>
  </mc:AlternateContent>
  <xr:revisionPtr revIDLastSave="0" documentId="13_ncr:1_{6160512B-66D5-4735-A290-1E31E9E36811}" xr6:coauthVersionLast="47" xr6:coauthVersionMax="47" xr10:uidLastSave="{00000000-0000-0000-0000-000000000000}"/>
  <workbookProtection workbookAlgorithmName="SHA-512" workbookHashValue="c+iVRrsCFm72pZeQ3reL3cqE2kZwEkFhWtMHhRnba0Rmzm5ALOG51aD0p7+/Kz+V+DObcHaoepvYTcGDiJd+uQ==" workbookSaltValue="q4VVjMe8LebkAERqKv3i6A==" workbookSpinCount="100000" lockStructure="1"/>
  <bookViews>
    <workbookView xWindow="-120" yWindow="-120" windowWidth="29040" windowHeight="17640" xr2:uid="{00000000-000D-0000-FFFF-FFFF00000000}"/>
  </bookViews>
  <sheets>
    <sheet name="Tarifa Simples" sheetId="1" r:id="rId1"/>
    <sheet name="Tarifa Bi-horária" sheetId="3" r:id="rId2"/>
    <sheet name="Tarifa Tri-horária" sheetId="4" r:id="rId3"/>
    <sheet name="Dados" sheetId="2" state="hidden" r:id="rId4"/>
  </sheets>
  <definedNames>
    <definedName name="potencia">Dados!$B$14:$B$24</definedName>
    <definedName name="regiao">Dados!$B$3:$B$6</definedName>
    <definedName name="tsocial">Dados!$B$9:$B$11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3" i="2" l="1"/>
  <c r="C71" i="2"/>
  <c r="I1" i="4" l="1"/>
  <c r="I1" i="3"/>
  <c r="B36" i="4" l="1"/>
  <c r="B34" i="3"/>
  <c r="B32" i="1"/>
  <c r="D151" i="2" l="1"/>
  <c r="C151" i="2"/>
  <c r="C150" i="2"/>
  <c r="D150" i="2"/>
  <c r="D149" i="2"/>
  <c r="C149" i="2"/>
  <c r="D148" i="2"/>
  <c r="C148" i="2"/>
  <c r="D147" i="2"/>
  <c r="C147" i="2"/>
  <c r="C144" i="2"/>
  <c r="C143" i="2"/>
  <c r="C142" i="2"/>
  <c r="C141" i="2"/>
  <c r="C157" i="2" s="1"/>
  <c r="C140" i="2"/>
  <c r="C139" i="2"/>
  <c r="C106" i="2"/>
  <c r="D106" i="2"/>
  <c r="D105" i="2"/>
  <c r="C105" i="2"/>
  <c r="D104" i="2"/>
  <c r="C104" i="2"/>
  <c r="D103" i="2"/>
  <c r="C103" i="2"/>
  <c r="C100" i="2"/>
  <c r="C99" i="2"/>
  <c r="C98" i="2"/>
  <c r="C112" i="2" s="1"/>
  <c r="C97" i="2"/>
  <c r="C96" i="2"/>
  <c r="C107" i="2" s="1"/>
  <c r="C59" i="2"/>
  <c r="C58" i="2"/>
  <c r="C57" i="2"/>
  <c r="C56" i="2"/>
  <c r="C65" i="2" s="1"/>
  <c r="D168" i="2" l="1"/>
  <c r="C168" i="2"/>
  <c r="C167" i="2"/>
  <c r="C165" i="2"/>
  <c r="D166" i="2"/>
  <c r="D167" i="2"/>
  <c r="C166" i="2"/>
  <c r="D165" i="2"/>
  <c r="C120" i="2"/>
  <c r="D121" i="2"/>
  <c r="C121" i="2"/>
  <c r="D120" i="2"/>
  <c r="D122" i="2"/>
  <c r="C122" i="2"/>
  <c r="C158" i="2"/>
  <c r="D174" i="2"/>
  <c r="C174" i="2"/>
  <c r="C128" i="2"/>
  <c r="D128" i="2"/>
  <c r="D158" i="2"/>
  <c r="C173" i="2"/>
  <c r="C152" i="2"/>
  <c r="C108" i="2"/>
  <c r="D173" i="2"/>
  <c r="D113" i="2"/>
  <c r="C113" i="2"/>
  <c r="C114" i="2" s="1"/>
  <c r="D107" i="2"/>
  <c r="D108" i="2" s="1"/>
  <c r="D127" i="2"/>
  <c r="C127" i="2"/>
  <c r="D112" i="2"/>
  <c r="D64" i="2"/>
  <c r="C64" i="2"/>
  <c r="D63" i="2"/>
  <c r="D84" i="2" s="1"/>
  <c r="C63" i="2"/>
  <c r="C84" i="2" s="1"/>
  <c r="D62" i="2"/>
  <c r="C62" i="2"/>
  <c r="C66" i="2" s="1"/>
  <c r="C70" i="2"/>
  <c r="C72" i="2" s="1"/>
  <c r="E84" i="2" l="1"/>
  <c r="E128" i="2"/>
  <c r="E127" i="2"/>
  <c r="E174" i="2"/>
  <c r="E173" i="2"/>
  <c r="C78" i="2"/>
  <c r="C79" i="2"/>
  <c r="D78" i="2"/>
  <c r="D79" i="2"/>
  <c r="C123" i="2"/>
  <c r="C129" i="2" s="1"/>
  <c r="C130" i="2" s="1"/>
  <c r="D123" i="2"/>
  <c r="D129" i="2" s="1"/>
  <c r="C169" i="2"/>
  <c r="C175" i="2" s="1"/>
  <c r="C176" i="2" s="1"/>
  <c r="C160" i="2"/>
  <c r="D71" i="2"/>
  <c r="C159" i="2"/>
  <c r="D152" i="2"/>
  <c r="D115" i="2"/>
  <c r="D114" i="2"/>
  <c r="D157" i="2"/>
  <c r="D169" i="2" s="1"/>
  <c r="D175" i="2" s="1"/>
  <c r="D85" i="2"/>
  <c r="D70" i="2"/>
  <c r="C85" i="2"/>
  <c r="E129" i="2" l="1"/>
  <c r="D130" i="2"/>
  <c r="E175" i="2"/>
  <c r="E85" i="2"/>
  <c r="C80" i="2"/>
  <c r="C86" i="2" s="1"/>
  <c r="C87" i="2" s="1"/>
  <c r="D80" i="2"/>
  <c r="D159" i="2"/>
  <c r="D153" i="2"/>
  <c r="D160" i="2" s="1"/>
  <c r="D116" i="2"/>
  <c r="C161" i="2"/>
  <c r="C177" i="2" s="1"/>
  <c r="C73" i="2"/>
  <c r="D65" i="2"/>
  <c r="D66" i="2" s="1"/>
  <c r="D73" i="2" s="1"/>
  <c r="D176" i="2" l="1"/>
  <c r="D72" i="2"/>
  <c r="D74" i="2" s="1"/>
  <c r="C74" i="2"/>
  <c r="D131" i="2"/>
  <c r="D161" i="2"/>
  <c r="E176" i="2" l="1"/>
  <c r="D86" i="2"/>
  <c r="D87" i="2" s="1"/>
  <c r="E87" i="2" s="1"/>
  <c r="D177" i="2"/>
  <c r="E86" i="2" l="1"/>
  <c r="E177" i="2"/>
  <c r="B179" i="2" s="1"/>
  <c r="B182" i="2" s="1"/>
  <c r="C88" i="2"/>
  <c r="H50" i="4" l="1"/>
  <c r="D50" i="4"/>
  <c r="D49" i="4"/>
  <c r="F52" i="4"/>
  <c r="D48" i="4"/>
  <c r="F51" i="4"/>
  <c r="B55" i="4"/>
  <c r="H49" i="4"/>
  <c r="H52" i="4"/>
  <c r="D52" i="4"/>
  <c r="F50" i="4"/>
  <c r="H48" i="4"/>
  <c r="H51" i="4"/>
  <c r="D51" i="4"/>
  <c r="F49" i="4"/>
  <c r="F48" i="4"/>
  <c r="D88" i="2"/>
  <c r="E88" i="2" l="1"/>
  <c r="B90" i="2" s="1"/>
  <c r="B93" i="2" s="1"/>
  <c r="H44" i="1" s="1"/>
  <c r="C115" i="2"/>
  <c r="C116" i="2" s="1"/>
  <c r="C131" i="2" l="1"/>
  <c r="E131" i="2" s="1"/>
  <c r="E130" i="2"/>
  <c r="D41" i="1"/>
  <c r="H42" i="1"/>
  <c r="F43" i="1"/>
  <c r="B47" i="1"/>
  <c r="H41" i="1"/>
  <c r="H40" i="1"/>
  <c r="D40" i="1"/>
  <c r="D44" i="1"/>
  <c r="D42" i="1"/>
  <c r="H43" i="1"/>
  <c r="F44" i="1"/>
  <c r="D43" i="1"/>
  <c r="F41" i="1"/>
  <c r="F40" i="1"/>
  <c r="F42" i="1"/>
  <c r="B133" i="2" l="1"/>
  <c r="B136" i="2" s="1"/>
  <c r="B51" i="3" l="1"/>
  <c r="F48" i="3"/>
  <c r="H48" i="3"/>
  <c r="H47" i="3"/>
  <c r="H46" i="3"/>
  <c r="D48" i="3"/>
  <c r="H45" i="3"/>
  <c r="D47" i="3"/>
  <c r="H44" i="3"/>
  <c r="D46" i="3"/>
  <c r="F44" i="3"/>
  <c r="D45" i="3"/>
  <c r="D44" i="3"/>
  <c r="F47" i="3"/>
  <c r="F46" i="3"/>
  <c r="F4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Horta</author>
  </authors>
  <commentList>
    <comment ref="B43" authorId="0" shapeId="0" xr:uid="{00000000-0006-0000-0000-000001000000}">
      <text>
        <r>
          <rPr>
            <sz val="9"/>
            <color indexed="81"/>
            <rFont val="Tahoma"/>
            <family val="2"/>
          </rPr>
          <t>Não inclui outras taxas e impostos, como IEC, taxa DGEG e contribuição para audiovisual.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Horta</author>
  </authors>
  <commentList>
    <comment ref="B47" authorId="0" shapeId="0" xr:uid="{00000000-0006-0000-0100-000001000000}">
      <text>
        <r>
          <rPr>
            <sz val="9"/>
            <color indexed="81"/>
            <rFont val="Tahoma"/>
            <family val="2"/>
          </rPr>
          <t>Não inclui outras taxas e impostos, como IEC, taxa DGEG e contribuição para audiovisual.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Horta</author>
  </authors>
  <commentList>
    <comment ref="B51" authorId="0" shapeId="0" xr:uid="{00000000-0006-0000-0200-000001000000}">
      <text>
        <r>
          <rPr>
            <sz val="9"/>
            <color indexed="81"/>
            <rFont val="Tahoma"/>
            <family val="2"/>
          </rPr>
          <t>Não inclui outras taxas e impostos, como IEC, taxa DGEG e contribuição para audiovisual.</t>
        </r>
      </text>
    </comment>
  </commentList>
</comments>
</file>

<file path=xl/sharedStrings.xml><?xml version="1.0" encoding="utf-8"?>
<sst xmlns="http://schemas.openxmlformats.org/spreadsheetml/2006/main" count="384" uniqueCount="106">
  <si>
    <t>€/dia</t>
  </si>
  <si>
    <t>Dias faturados</t>
  </si>
  <si>
    <t>Consumo de energia</t>
  </si>
  <si>
    <t>€</t>
  </si>
  <si>
    <t>Potência</t>
  </si>
  <si>
    <t>Energia</t>
  </si>
  <si>
    <t>IVA</t>
  </si>
  <si>
    <t>TOTAL</t>
  </si>
  <si>
    <t>Simples</t>
  </si>
  <si>
    <t>Diferença</t>
  </si>
  <si>
    <t>Antes</t>
  </si>
  <si>
    <t>Depois</t>
  </si>
  <si>
    <t>Região</t>
  </si>
  <si>
    <t>Continente</t>
  </si>
  <si>
    <t>Açores</t>
  </si>
  <si>
    <t>Madeira</t>
  </si>
  <si>
    <t>Tarifa social</t>
  </si>
  <si>
    <t>Sim</t>
  </si>
  <si>
    <t>Não</t>
  </si>
  <si>
    <t>*</t>
  </si>
  <si>
    <r>
      <t xml:space="preserve">dias </t>
    </r>
    <r>
      <rPr>
        <b/>
        <sz val="12"/>
        <color rgb="FFFF0000"/>
        <rFont val="Calibri"/>
        <family val="2"/>
      </rPr>
      <t>*</t>
    </r>
  </si>
  <si>
    <r>
      <t xml:space="preserve">€/kWh </t>
    </r>
    <r>
      <rPr>
        <b/>
        <sz val="12"/>
        <color rgb="FFFF0000"/>
        <rFont val="Calibri"/>
        <family val="2"/>
      </rPr>
      <t>*</t>
    </r>
  </si>
  <si>
    <r>
      <t xml:space="preserve">€/dia </t>
    </r>
    <r>
      <rPr>
        <b/>
        <sz val="12"/>
        <color rgb="FFFF0000"/>
        <rFont val="Calibri"/>
        <family val="2"/>
      </rPr>
      <t>*</t>
    </r>
  </si>
  <si>
    <r>
      <t xml:space="preserve">kWh </t>
    </r>
    <r>
      <rPr>
        <b/>
        <sz val="12"/>
        <color rgb="FFFF0000"/>
        <rFont val="Calibri"/>
        <family val="2"/>
      </rPr>
      <t>*</t>
    </r>
  </si>
  <si>
    <t>Clique aqui</t>
  </si>
  <si>
    <r>
      <t xml:space="preserve">se tiver um contrato com tarifa </t>
    </r>
    <r>
      <rPr>
        <b/>
        <i/>
        <sz val="12"/>
        <color theme="1"/>
        <rFont val="Calibri"/>
        <family val="2"/>
      </rPr>
      <t>bi-horária</t>
    </r>
  </si>
  <si>
    <r>
      <t xml:space="preserve">se tiver um contrato com tarifa </t>
    </r>
    <r>
      <rPr>
        <b/>
        <i/>
        <sz val="12"/>
        <color theme="1"/>
        <rFont val="Calibri"/>
        <family val="2"/>
      </rPr>
      <t>tri-horária</t>
    </r>
  </si>
  <si>
    <t>Potência contratada</t>
  </si>
  <si>
    <r>
      <t xml:space="preserve"> Preencha os campos sinalizados </t>
    </r>
    <r>
      <rPr>
        <b/>
        <i/>
        <sz val="12"/>
        <color rgb="FFFF0000"/>
        <rFont val="Calibri"/>
        <family val="2"/>
      </rPr>
      <t>*</t>
    </r>
  </si>
  <si>
    <t>IVA_reduzido</t>
  </si>
  <si>
    <t>Imposto IVA</t>
  </si>
  <si>
    <t>?</t>
  </si>
  <si>
    <t>2. Potência contratada</t>
  </si>
  <si>
    <r>
      <t xml:space="preserve">kVA </t>
    </r>
    <r>
      <rPr>
        <b/>
        <sz val="12"/>
        <color rgb="FFFF0000"/>
        <rFont val="Calibri"/>
        <family val="2"/>
      </rPr>
      <t>*</t>
    </r>
  </si>
  <si>
    <t>kVA</t>
  </si>
  <si>
    <t>TAR</t>
  </si>
  <si>
    <t>TAR social</t>
  </si>
  <si>
    <t>IVA TAR</t>
  </si>
  <si>
    <t>É cliente com tarifa social?</t>
  </si>
  <si>
    <t>Paga imposto IVA em que região?</t>
  </si>
  <si>
    <t>Quantidade</t>
  </si>
  <si>
    <t>Preço</t>
  </si>
  <si>
    <t>Q * P * IVA</t>
  </si>
  <si>
    <t>Q * P * IVA TAR</t>
  </si>
  <si>
    <t>Δ IVA</t>
  </si>
  <si>
    <t>Tarifa de Acesso às Redes - Potência</t>
  </si>
  <si>
    <t>Dias</t>
  </si>
  <si>
    <t>Consumo</t>
  </si>
  <si>
    <t>Preço potência</t>
  </si>
  <si>
    <t>Preço energia</t>
  </si>
  <si>
    <t>Faturação</t>
  </si>
  <si>
    <t>Teste Global</t>
  </si>
  <si>
    <t>Imposto IVA *</t>
  </si>
  <si>
    <t>3. Preços (sem IVA)</t>
  </si>
  <si>
    <t>Para isso tem de introduzir os preços aplicáveis antes e depois da alteração de potência.</t>
  </si>
  <si>
    <t>Este ficheiro calcula se a sua fatura de eletricidade vai aumentar ou diminuir com a alteração de potência contratada.</t>
  </si>
  <si>
    <t>Consumo de energia - Fora de vazio</t>
  </si>
  <si>
    <t>Consumo de energia - Vazio</t>
  </si>
  <si>
    <t>Energia - Fora de vazio</t>
  </si>
  <si>
    <t>Energia - Vazio</t>
  </si>
  <si>
    <t>1. Dados da sua fatura</t>
  </si>
  <si>
    <t>Bi-horário</t>
  </si>
  <si>
    <t>Consumo FV</t>
  </si>
  <si>
    <t>Consumo V</t>
  </si>
  <si>
    <t>Preço energia FV</t>
  </si>
  <si>
    <t>Preço energia V</t>
  </si>
  <si>
    <t>Consumo de energia - Ponta</t>
  </si>
  <si>
    <t>Consumo de energia - Cheias</t>
  </si>
  <si>
    <t>Energia - Cheias</t>
  </si>
  <si>
    <t>Energia - Ponta</t>
  </si>
  <si>
    <t>Tri-horário</t>
  </si>
  <si>
    <t>Consumo P</t>
  </si>
  <si>
    <t>Consumo C</t>
  </si>
  <si>
    <t>Preço energia C</t>
  </si>
  <si>
    <t>Preço energia P</t>
  </si>
  <si>
    <r>
      <t xml:space="preserve">se tiver um contrato com tarifa </t>
    </r>
    <r>
      <rPr>
        <b/>
        <i/>
        <sz val="12"/>
        <color theme="1"/>
        <rFont val="Calibri"/>
        <family val="2"/>
      </rPr>
      <t>simples</t>
    </r>
  </si>
  <si>
    <t>4. Valor a pagar - Antes e Depois</t>
  </si>
  <si>
    <t>Desconto social TAR</t>
  </si>
  <si>
    <t>Desconto</t>
  </si>
  <si>
    <t>Opção horária</t>
  </si>
  <si>
    <t>1H</t>
  </si>
  <si>
    <t>2H - FV</t>
  </si>
  <si>
    <t>2H - V</t>
  </si>
  <si>
    <t>3H - P</t>
  </si>
  <si>
    <t>3H - C</t>
  </si>
  <si>
    <t>3H - V</t>
  </si>
  <si>
    <t>€/kWh</t>
  </si>
  <si>
    <t>Desconto tarifa social</t>
  </si>
  <si>
    <t>Energia - FV</t>
  </si>
  <si>
    <t>Energia - V</t>
  </si>
  <si>
    <t>Energia - P</t>
  </si>
  <si>
    <t>Energia - C</t>
  </si>
  <si>
    <t>Frase para introdução de preços</t>
  </si>
  <si>
    <t>Calculadora para a mudança da potência contratada - Tarifa Simples</t>
  </si>
  <si>
    <t>Este ficheiro calcula se a sua fatura de eletricidade vai aumentar ou diminuir com a alteração da potência contratada.</t>
  </si>
  <si>
    <t>Para isso deve introduzir alguns dados, incluindo os preços aplicáveis antes e depois da alteração de potência.</t>
  </si>
  <si>
    <t>Calculadora para a mudança da potência contratada - Tarifa Tri-horária</t>
  </si>
  <si>
    <t>Calculadora para a mudança da potência contratada - Tarifa Bi-horária</t>
  </si>
  <si>
    <t>Indique a potência contratada antes e depois da mudança.</t>
  </si>
  <si>
    <t>Indique os preços do contrato antes e depois da mudança.</t>
  </si>
  <si>
    <t>Os preços antes da mudança estão na sua fatura. Os preços depois da mudança devem estar na ficha contratual padronizada do seu contrato.</t>
  </si>
  <si>
    <t>Introduza os preços do contrato sem IVA.</t>
  </si>
  <si>
    <t>Introduza os preços do contrato sem IVA e antes da aplicação do desconto da tarifa social.</t>
  </si>
  <si>
    <t>Desconto social TAR (janeiro 2025)</t>
  </si>
  <si>
    <t>Tarifa Acesso às Redes - Potência (janeiro 2026)</t>
  </si>
  <si>
    <t>Data de atualização: janeiro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</si>
</sst>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000"/>
    <numFmt numFmtId="166" formatCode="0.00000"/>
    <numFmt numFmtId="167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</font>
    <font>
      <u/>
      <sz val="12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i/>
      <sz val="12"/>
      <color rgb="FFFF0000"/>
      <name val="Calibri"/>
      <family val="2"/>
    </font>
    <font>
      <b/>
      <sz val="11"/>
      <color rgb="FF00B050"/>
      <name val="Calibri"/>
      <family val="2"/>
      <scheme val="minor"/>
    </font>
    <font>
      <b/>
      <sz val="12"/>
      <color rgb="FFCC9900"/>
      <name val="Calibri"/>
      <family val="2"/>
      <scheme val="minor"/>
    </font>
    <font>
      <sz val="12"/>
      <color rgb="FFCC9900"/>
      <name val="Calibri"/>
      <family val="2"/>
      <scheme val="minor"/>
    </font>
    <font>
      <i/>
      <sz val="12"/>
      <color rgb="FFCC9900"/>
      <name val="Calibri"/>
      <family val="2"/>
      <scheme val="minor"/>
    </font>
    <font>
      <b/>
      <sz val="18"/>
      <color rgb="FFCC99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13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2" fillId="3" borderId="3" xfId="0" applyFont="1" applyFill="1" applyBorder="1"/>
    <xf numFmtId="9" fontId="2" fillId="3" borderId="3" xfId="0" applyNumberFormat="1" applyFont="1" applyFill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 applyAlignment="1">
      <alignment horizontal="center"/>
    </xf>
    <xf numFmtId="2" fontId="4" fillId="0" borderId="2" xfId="0" applyNumberFormat="1" applyFont="1" applyBorder="1"/>
    <xf numFmtId="0" fontId="4" fillId="0" borderId="0" xfId="0" applyFont="1" applyFill="1" applyBorder="1"/>
    <xf numFmtId="2" fontId="5" fillId="0" borderId="1" xfId="0" applyNumberFormat="1" applyFont="1" applyFill="1" applyBorder="1"/>
    <xf numFmtId="0" fontId="11" fillId="0" borderId="0" xfId="0" applyFont="1"/>
    <xf numFmtId="0" fontId="2" fillId="0" borderId="0" xfId="0" applyFont="1"/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0" fontId="10" fillId="0" borderId="0" xfId="1" applyFont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/>
    <xf numFmtId="0" fontId="14" fillId="0" borderId="4" xfId="0" quotePrefix="1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quotePrefix="1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/>
    <xf numFmtId="0" fontId="14" fillId="0" borderId="3" xfId="0" applyFont="1" applyBorder="1"/>
    <xf numFmtId="0" fontId="1" fillId="2" borderId="3" xfId="0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9" fontId="2" fillId="0" borderId="0" xfId="0" applyNumberFormat="1" applyFont="1" applyFill="1" applyBorder="1"/>
    <xf numFmtId="9" fontId="2" fillId="0" borderId="3" xfId="0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164" fontId="2" fillId="0" borderId="3" xfId="2" applyFont="1" applyFill="1" applyBorder="1" applyAlignment="1">
      <alignment horizontal="center"/>
    </xf>
    <xf numFmtId="1" fontId="14" fillId="0" borderId="3" xfId="0" applyNumberFormat="1" applyFont="1" applyBorder="1"/>
    <xf numFmtId="2" fontId="0" fillId="0" borderId="3" xfId="0" applyNumberFormat="1" applyBorder="1"/>
    <xf numFmtId="9" fontId="1" fillId="0" borderId="3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5" borderId="0" xfId="0" applyFont="1" applyFill="1"/>
    <xf numFmtId="0" fontId="2" fillId="0" borderId="7" xfId="0" applyFont="1" applyFill="1" applyBorder="1"/>
    <xf numFmtId="0" fontId="1" fillId="5" borderId="7" xfId="0" applyFont="1" applyFill="1" applyBorder="1"/>
    <xf numFmtId="0" fontId="4" fillId="6" borderId="0" xfId="0" applyFont="1" applyFill="1"/>
    <xf numFmtId="0" fontId="4" fillId="0" borderId="0" xfId="0" applyFont="1" applyFill="1"/>
    <xf numFmtId="0" fontId="7" fillId="0" borderId="0" xfId="0" applyFont="1" applyAlignment="1">
      <alignment horizontal="right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5" fillId="0" borderId="18" xfId="0" applyFont="1" applyFill="1" applyBorder="1"/>
    <xf numFmtId="0" fontId="5" fillId="0" borderId="12" xfId="0" applyFont="1" applyFill="1" applyBorder="1"/>
    <xf numFmtId="0" fontId="11" fillId="0" borderId="0" xfId="0" applyFont="1" applyBorder="1"/>
    <xf numFmtId="2" fontId="12" fillId="0" borderId="0" xfId="0" applyNumberFormat="1" applyFont="1" applyBorder="1" applyAlignment="1">
      <alignment horizontal="center"/>
    </xf>
    <xf numFmtId="0" fontId="12" fillId="0" borderId="0" xfId="0" applyFont="1" applyBorder="1"/>
    <xf numFmtId="0" fontId="15" fillId="0" borderId="11" xfId="0" applyFont="1" applyBorder="1" applyAlignment="1">
      <alignment horizontal="left" indent="1"/>
    </xf>
    <xf numFmtId="0" fontId="11" fillId="0" borderId="12" xfId="0" applyFont="1" applyBorder="1"/>
    <xf numFmtId="0" fontId="8" fillId="0" borderId="0" xfId="0" applyFont="1" applyBorder="1"/>
    <xf numFmtId="0" fontId="5" fillId="0" borderId="0" xfId="0" applyFont="1" applyBorder="1"/>
    <xf numFmtId="0" fontId="0" fillId="5" borderId="0" xfId="0" applyFont="1" applyFill="1"/>
    <xf numFmtId="0" fontId="18" fillId="0" borderId="0" xfId="0" applyFont="1"/>
    <xf numFmtId="0" fontId="0" fillId="0" borderId="3" xfId="0" applyFont="1" applyBorder="1" applyAlignment="1">
      <alignment horizontal="left"/>
    </xf>
    <xf numFmtId="165" fontId="2" fillId="3" borderId="3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Border="1"/>
    <xf numFmtId="9" fontId="0" fillId="0" borderId="3" xfId="0" applyNumberFormat="1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0" fillId="7" borderId="3" xfId="0" applyFill="1" applyBorder="1"/>
    <xf numFmtId="0" fontId="1" fillId="7" borderId="3" xfId="0" applyFont="1" applyFill="1" applyBorder="1" applyAlignment="1">
      <alignment horizontal="left"/>
    </xf>
    <xf numFmtId="2" fontId="0" fillId="0" borderId="3" xfId="0" applyNumberFormat="1" applyFont="1" applyFill="1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1" fillId="7" borderId="3" xfId="0" applyNumberFormat="1" applyFont="1" applyFill="1" applyBorder="1" applyAlignment="1">
      <alignment horizontal="right"/>
    </xf>
    <xf numFmtId="2" fontId="4" fillId="0" borderId="0" xfId="0" applyNumberFormat="1" applyFont="1" applyBorder="1"/>
    <xf numFmtId="0" fontId="4" fillId="0" borderId="0" xfId="0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2" fontId="4" fillId="0" borderId="2" xfId="0" applyNumberFormat="1" applyFont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0" fillId="0" borderId="0" xfId="0" applyFill="1"/>
    <xf numFmtId="0" fontId="0" fillId="0" borderId="0" xfId="0" applyFont="1" applyFill="1"/>
    <xf numFmtId="0" fontId="0" fillId="0" borderId="0" xfId="0" applyFont="1"/>
    <xf numFmtId="0" fontId="7" fillId="0" borderId="0" xfId="0" applyFont="1" applyFill="1" applyAlignment="1">
      <alignment horizontal="right"/>
    </xf>
    <xf numFmtId="0" fontId="4" fillId="4" borderId="0" xfId="0" applyFont="1" applyFill="1" applyBorder="1" applyAlignment="1" applyProtection="1">
      <alignment horizontal="center"/>
      <protection locked="0"/>
    </xf>
    <xf numFmtId="1" fontId="4" fillId="4" borderId="0" xfId="0" applyNumberFormat="1" applyFont="1" applyFill="1" applyBorder="1" applyAlignment="1" applyProtection="1">
      <alignment horizontal="center"/>
      <protection locked="0"/>
    </xf>
    <xf numFmtId="2" fontId="4" fillId="4" borderId="0" xfId="0" applyNumberFormat="1" applyFont="1" applyFill="1" applyBorder="1" applyAlignment="1" applyProtection="1">
      <alignment horizontal="center"/>
      <protection locked="0"/>
    </xf>
    <xf numFmtId="165" fontId="4" fillId="4" borderId="0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Fill="1" applyBorder="1"/>
    <xf numFmtId="0" fontId="20" fillId="0" borderId="0" xfId="0" applyFont="1" applyFill="1" applyBorder="1"/>
    <xf numFmtId="0" fontId="21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3" fillId="0" borderId="0" xfId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Protection="1"/>
    <xf numFmtId="0" fontId="5" fillId="7" borderId="8" xfId="0" applyFont="1" applyFill="1" applyBorder="1"/>
    <xf numFmtId="0" fontId="5" fillId="7" borderId="9" xfId="0" applyFont="1" applyFill="1" applyBorder="1"/>
    <xf numFmtId="0" fontId="4" fillId="7" borderId="9" xfId="0" applyFont="1" applyFill="1" applyBorder="1"/>
    <xf numFmtId="0" fontId="4" fillId="7" borderId="10" xfId="0" applyFont="1" applyFill="1" applyBorder="1"/>
    <xf numFmtId="0" fontId="5" fillId="2" borderId="0" xfId="0" applyFont="1" applyFill="1" applyBorder="1"/>
    <xf numFmtId="0" fontId="4" fillId="2" borderId="0" xfId="0" applyFont="1" applyFill="1" applyBorder="1"/>
    <xf numFmtId="0" fontId="4" fillId="2" borderId="12" xfId="0" applyFont="1" applyFill="1" applyBorder="1"/>
    <xf numFmtId="0" fontId="7" fillId="2" borderId="11" xfId="0" applyFont="1" applyFill="1" applyBorder="1"/>
    <xf numFmtId="0" fontId="5" fillId="7" borderId="15" xfId="0" applyFont="1" applyFill="1" applyBorder="1"/>
    <xf numFmtId="0" fontId="5" fillId="7" borderId="16" xfId="0" applyFont="1" applyFill="1" applyBorder="1"/>
    <xf numFmtId="0" fontId="4" fillId="7" borderId="16" xfId="0" applyFont="1" applyFill="1" applyBorder="1"/>
    <xf numFmtId="0" fontId="4" fillId="7" borderId="17" xfId="0" applyFont="1" applyFill="1" applyBorder="1"/>
    <xf numFmtId="0" fontId="5" fillId="7" borderId="11" xfId="0" applyFont="1" applyFill="1" applyBorder="1"/>
    <xf numFmtId="0" fontId="5" fillId="7" borderId="0" xfId="0" applyFont="1" applyFill="1" applyBorder="1"/>
    <xf numFmtId="0" fontId="4" fillId="7" borderId="0" xfId="0" applyFont="1" applyFill="1" applyBorder="1"/>
    <xf numFmtId="0" fontId="4" fillId="7" borderId="12" xfId="0" applyFont="1" applyFill="1" applyBorder="1"/>
    <xf numFmtId="166" fontId="2" fillId="3" borderId="3" xfId="0" applyNumberFormat="1" applyFont="1" applyFill="1" applyBorder="1"/>
    <xf numFmtId="167" fontId="0" fillId="0" borderId="3" xfId="0" applyNumberFormat="1" applyBorder="1"/>
  </cellXfs>
  <cellStyles count="3">
    <cellStyle name="Hiperligação" xfId="1" builtinId="8"/>
    <cellStyle name="Normal" xfId="0" builtinId="0"/>
    <cellStyle name="Vírgula" xfId="2" builtinId="3"/>
  </cellStyles>
  <dxfs count="10">
    <dxf>
      <font>
        <color theme="0"/>
      </font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</dxfs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0</xdr:rowOff>
    </xdr:from>
    <xdr:to>
      <xdr:col>1</xdr:col>
      <xdr:colOff>1855626</xdr:colOff>
      <xdr:row>3</xdr:row>
      <xdr:rowOff>118155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00025"/>
          <a:ext cx="1798476" cy="51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0</xdr:rowOff>
    </xdr:from>
    <xdr:to>
      <xdr:col>1</xdr:col>
      <xdr:colOff>1855626</xdr:colOff>
      <xdr:row>3</xdr:row>
      <xdr:rowOff>118155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00025"/>
          <a:ext cx="1798476" cy="5182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0</xdr:rowOff>
    </xdr:from>
    <xdr:to>
      <xdr:col>1</xdr:col>
      <xdr:colOff>1855626</xdr:colOff>
      <xdr:row>3</xdr:row>
      <xdr:rowOff>118155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00025"/>
          <a:ext cx="1798476" cy="51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showGridLines="0" showRowColHeaders="0" tabSelected="1" zoomScaleNormal="100" workbookViewId="0">
      <selection activeCell="I2" sqref="I2"/>
    </sheetView>
  </sheetViews>
  <sheetFormatPr defaultColWidth="0" defaultRowHeight="15.75" zeroHeight="1" x14ac:dyDescent="0.25"/>
  <cols>
    <col min="1" max="1" width="2.7109375" style="4" customWidth="1"/>
    <col min="2" max="2" width="37" style="4" customWidth="1"/>
    <col min="3" max="3" width="4.140625" style="4" customWidth="1"/>
    <col min="4" max="4" width="12.7109375" style="4" customWidth="1"/>
    <col min="5" max="5" width="10.7109375" style="4" customWidth="1"/>
    <col min="6" max="6" width="12.7109375" style="4" customWidth="1"/>
    <col min="7" max="7" width="10.7109375" style="4" customWidth="1"/>
    <col min="8" max="8" width="12.7109375" style="4" customWidth="1"/>
    <col min="9" max="9" width="40.85546875" style="4" bestFit="1" customWidth="1"/>
    <col min="10" max="10" width="2.7109375" style="4" customWidth="1"/>
    <col min="11" max="16384" width="9.140625" style="4" hidden="1"/>
  </cols>
  <sheetData>
    <row r="1" spans="1:9" x14ac:dyDescent="0.25">
      <c r="A1" s="91"/>
      <c r="I1" s="88" t="s">
        <v>105</v>
      </c>
    </row>
    <row r="2" spans="1:9" x14ac:dyDescent="0.25"/>
    <row r="3" spans="1:9" x14ac:dyDescent="0.25"/>
    <row r="4" spans="1:9" x14ac:dyDescent="0.25"/>
    <row r="5" spans="1:9" ht="23.25" x14ac:dyDescent="0.35">
      <c r="B5" s="89" t="s">
        <v>93</v>
      </c>
      <c r="C5" s="87"/>
      <c r="D5" s="87"/>
      <c r="E5" s="87"/>
      <c r="F5" s="87"/>
      <c r="G5" s="87"/>
      <c r="H5" s="87"/>
      <c r="I5" s="88"/>
    </row>
    <row r="6" spans="1:9" x14ac:dyDescent="0.25">
      <c r="B6" s="86"/>
      <c r="C6" s="87"/>
      <c r="D6" s="87"/>
      <c r="E6" s="87"/>
      <c r="F6" s="87"/>
      <c r="G6" s="87"/>
      <c r="H6" s="87"/>
      <c r="I6" s="88"/>
    </row>
    <row r="7" spans="1:9" s="44" customFormat="1" x14ac:dyDescent="0.25">
      <c r="B7" s="45" t="s">
        <v>94</v>
      </c>
      <c r="C7" s="45"/>
      <c r="D7" s="45"/>
      <c r="E7" s="45"/>
      <c r="F7" s="45"/>
      <c r="G7" s="45"/>
      <c r="H7" s="45"/>
      <c r="I7" s="45"/>
    </row>
    <row r="8" spans="1:9" s="44" customFormat="1" x14ac:dyDescent="0.25">
      <c r="B8" s="45" t="s">
        <v>95</v>
      </c>
      <c r="C8" s="45"/>
      <c r="D8" s="45"/>
      <c r="E8" s="45"/>
      <c r="F8" s="45"/>
      <c r="G8" s="45"/>
      <c r="H8" s="45"/>
      <c r="I8" s="45"/>
    </row>
    <row r="9" spans="1:9" s="44" customFormat="1" x14ac:dyDescent="0.25">
      <c r="B9" s="45"/>
      <c r="C9" s="45"/>
      <c r="D9" s="45"/>
      <c r="E9" s="45"/>
      <c r="F9" s="45"/>
      <c r="G9" s="45"/>
      <c r="H9" s="45"/>
      <c r="I9" s="81"/>
    </row>
    <row r="10" spans="1:9" s="44" customFormat="1" x14ac:dyDescent="0.25">
      <c r="B10" s="90" t="s">
        <v>24</v>
      </c>
      <c r="C10" s="19" t="s">
        <v>25</v>
      </c>
      <c r="D10" s="45"/>
      <c r="E10" s="45"/>
      <c r="F10" s="45"/>
      <c r="G10" s="45"/>
      <c r="H10" s="45"/>
      <c r="I10" s="45"/>
    </row>
    <row r="11" spans="1:9" s="44" customFormat="1" x14ac:dyDescent="0.25">
      <c r="B11" s="90" t="s">
        <v>24</v>
      </c>
      <c r="C11" s="19" t="s">
        <v>26</v>
      </c>
      <c r="D11" s="45"/>
      <c r="E11" s="45"/>
      <c r="F11" s="45"/>
      <c r="G11" s="45"/>
      <c r="H11" s="45"/>
      <c r="I11" s="45"/>
    </row>
    <row r="12" spans="1:9" s="44" customFormat="1" x14ac:dyDescent="0.25">
      <c r="B12" s="18"/>
      <c r="C12" s="19"/>
      <c r="D12" s="45"/>
      <c r="E12" s="45"/>
      <c r="F12" s="45"/>
      <c r="G12" s="45"/>
      <c r="H12" s="45"/>
      <c r="I12" s="45"/>
    </row>
    <row r="13" spans="1:9" ht="16.5" thickBot="1" x14ac:dyDescent="0.3">
      <c r="I13" s="46" t="s">
        <v>28</v>
      </c>
    </row>
    <row r="14" spans="1:9" x14ac:dyDescent="0.25">
      <c r="B14" s="93" t="s">
        <v>60</v>
      </c>
      <c r="C14" s="94"/>
      <c r="D14" s="94"/>
      <c r="E14" s="94"/>
      <c r="F14" s="95"/>
      <c r="G14" s="95"/>
      <c r="H14" s="95"/>
      <c r="I14" s="96"/>
    </row>
    <row r="15" spans="1:9" x14ac:dyDescent="0.25">
      <c r="B15" s="47"/>
      <c r="C15" s="5"/>
      <c r="D15" s="5"/>
      <c r="E15" s="5"/>
      <c r="F15" s="5"/>
      <c r="G15" s="5"/>
      <c r="H15" s="5"/>
      <c r="I15" s="48"/>
    </row>
    <row r="16" spans="1:9" x14ac:dyDescent="0.25">
      <c r="B16" s="47" t="s">
        <v>39</v>
      </c>
      <c r="C16" s="5"/>
      <c r="D16" s="82" t="s">
        <v>31</v>
      </c>
      <c r="E16" s="58" t="s">
        <v>19</v>
      </c>
      <c r="F16" s="5"/>
      <c r="G16" s="5"/>
      <c r="H16" s="5"/>
      <c r="I16" s="48"/>
    </row>
    <row r="17" spans="2:9" x14ac:dyDescent="0.25">
      <c r="B17" s="47"/>
      <c r="C17" s="5"/>
      <c r="D17" s="59"/>
      <c r="E17" s="5"/>
      <c r="F17" s="5"/>
      <c r="G17" s="5"/>
      <c r="H17" s="5"/>
      <c r="I17" s="48"/>
    </row>
    <row r="18" spans="2:9" x14ac:dyDescent="0.25">
      <c r="B18" s="47" t="s">
        <v>38</v>
      </c>
      <c r="C18" s="5"/>
      <c r="D18" s="82" t="s">
        <v>31</v>
      </c>
      <c r="E18" s="58" t="s">
        <v>19</v>
      </c>
      <c r="F18" s="5"/>
      <c r="G18" s="5"/>
      <c r="H18" s="5"/>
      <c r="I18" s="48"/>
    </row>
    <row r="19" spans="2:9" x14ac:dyDescent="0.25">
      <c r="B19" s="47"/>
      <c r="C19" s="5"/>
      <c r="D19" s="5"/>
      <c r="E19" s="5"/>
      <c r="F19" s="5"/>
      <c r="G19" s="5"/>
      <c r="H19" s="5"/>
      <c r="I19" s="48"/>
    </row>
    <row r="20" spans="2:9" x14ac:dyDescent="0.25">
      <c r="B20" s="47" t="s">
        <v>1</v>
      </c>
      <c r="C20" s="5"/>
      <c r="D20" s="83" t="s">
        <v>31</v>
      </c>
      <c r="E20" s="14" t="s">
        <v>20</v>
      </c>
      <c r="F20" s="5"/>
      <c r="G20" s="5"/>
      <c r="H20" s="5"/>
      <c r="I20" s="48"/>
    </row>
    <row r="21" spans="2:9" x14ac:dyDescent="0.25">
      <c r="B21" s="47"/>
      <c r="C21" s="5"/>
      <c r="D21" s="5"/>
      <c r="E21" s="5"/>
      <c r="F21" s="5"/>
      <c r="G21" s="5"/>
      <c r="H21" s="5"/>
      <c r="I21" s="48"/>
    </row>
    <row r="22" spans="2:9" x14ac:dyDescent="0.25">
      <c r="B22" s="47" t="s">
        <v>2</v>
      </c>
      <c r="C22" s="5"/>
      <c r="D22" s="83" t="s">
        <v>31</v>
      </c>
      <c r="E22" s="14" t="s">
        <v>23</v>
      </c>
      <c r="F22" s="5"/>
      <c r="G22" s="5"/>
      <c r="H22" s="5"/>
      <c r="I22" s="48"/>
    </row>
    <row r="23" spans="2:9" ht="16.5" thickBot="1" x14ac:dyDescent="0.3">
      <c r="B23" s="49"/>
      <c r="C23" s="7"/>
      <c r="D23" s="7"/>
      <c r="E23" s="7"/>
      <c r="F23" s="7"/>
      <c r="G23" s="7"/>
      <c r="H23" s="7"/>
      <c r="I23" s="50"/>
    </row>
    <row r="24" spans="2:9" x14ac:dyDescent="0.25">
      <c r="B24" s="93" t="s">
        <v>32</v>
      </c>
      <c r="C24" s="94"/>
      <c r="D24" s="94"/>
      <c r="E24" s="94"/>
      <c r="F24" s="95"/>
      <c r="G24" s="95"/>
      <c r="H24" s="95"/>
      <c r="I24" s="96"/>
    </row>
    <row r="25" spans="2:9" x14ac:dyDescent="0.25">
      <c r="B25" s="100" t="s">
        <v>98</v>
      </c>
      <c r="C25" s="97"/>
      <c r="D25" s="97"/>
      <c r="E25" s="97"/>
      <c r="F25" s="98"/>
      <c r="G25" s="98"/>
      <c r="H25" s="98"/>
      <c r="I25" s="99"/>
    </row>
    <row r="26" spans="2:9" x14ac:dyDescent="0.25">
      <c r="B26" s="47"/>
      <c r="C26" s="5"/>
      <c r="D26" s="6" t="s">
        <v>10</v>
      </c>
      <c r="E26" s="5"/>
      <c r="F26" s="6" t="s">
        <v>11</v>
      </c>
      <c r="G26" s="5"/>
      <c r="H26" s="5"/>
      <c r="I26" s="48"/>
    </row>
    <row r="27" spans="2:9" x14ac:dyDescent="0.25">
      <c r="B27" s="47" t="s">
        <v>27</v>
      </c>
      <c r="C27" s="5"/>
      <c r="D27" s="84" t="s">
        <v>31</v>
      </c>
      <c r="E27" s="14" t="s">
        <v>33</v>
      </c>
      <c r="F27" s="84" t="s">
        <v>31</v>
      </c>
      <c r="G27" s="14" t="s">
        <v>33</v>
      </c>
      <c r="H27" s="5"/>
      <c r="I27" s="48"/>
    </row>
    <row r="28" spans="2:9" ht="16.5" thickBot="1" x14ac:dyDescent="0.3">
      <c r="B28" s="49"/>
      <c r="C28" s="7"/>
      <c r="D28" s="7"/>
      <c r="E28" s="7"/>
      <c r="F28" s="7"/>
      <c r="G28" s="7"/>
      <c r="H28" s="7"/>
      <c r="I28" s="50"/>
    </row>
    <row r="29" spans="2:9" x14ac:dyDescent="0.25">
      <c r="B29" s="93" t="s">
        <v>53</v>
      </c>
      <c r="C29" s="94"/>
      <c r="D29" s="94"/>
      <c r="E29" s="94"/>
      <c r="F29" s="95"/>
      <c r="G29" s="95"/>
      <c r="H29" s="95"/>
      <c r="I29" s="96"/>
    </row>
    <row r="30" spans="2:9" x14ac:dyDescent="0.25">
      <c r="B30" s="100" t="s">
        <v>99</v>
      </c>
      <c r="C30" s="97"/>
      <c r="D30" s="97"/>
      <c r="E30" s="97"/>
      <c r="F30" s="98"/>
      <c r="G30" s="98"/>
      <c r="H30" s="98"/>
      <c r="I30" s="99"/>
    </row>
    <row r="31" spans="2:9" x14ac:dyDescent="0.25">
      <c r="B31" s="100" t="s">
        <v>100</v>
      </c>
      <c r="C31" s="97"/>
      <c r="D31" s="97"/>
      <c r="E31" s="97"/>
      <c r="F31" s="98"/>
      <c r="G31" s="98"/>
      <c r="H31" s="98"/>
      <c r="I31" s="99"/>
    </row>
    <row r="32" spans="2:9" x14ac:dyDescent="0.25">
      <c r="B32" s="100" t="str">
        <f>IF(D18=Dados!$B$11,Dados!B53,Dados!B52)</f>
        <v>Introduza os preços do contrato sem IVA.</v>
      </c>
      <c r="C32" s="97"/>
      <c r="D32" s="97"/>
      <c r="E32" s="97"/>
      <c r="F32" s="98"/>
      <c r="G32" s="98"/>
      <c r="H32" s="98"/>
      <c r="I32" s="99"/>
    </row>
    <row r="33" spans="2:9" x14ac:dyDescent="0.25">
      <c r="B33" s="47"/>
      <c r="C33" s="5"/>
      <c r="D33" s="6" t="s">
        <v>10</v>
      </c>
      <c r="E33" s="5"/>
      <c r="F33" s="6" t="s">
        <v>11</v>
      </c>
      <c r="G33" s="5"/>
      <c r="H33" s="5"/>
      <c r="I33" s="48"/>
    </row>
    <row r="34" spans="2:9" x14ac:dyDescent="0.25">
      <c r="B34" s="47" t="s">
        <v>27</v>
      </c>
      <c r="C34" s="5"/>
      <c r="D34" s="85" t="s">
        <v>31</v>
      </c>
      <c r="E34" s="14" t="s">
        <v>22</v>
      </c>
      <c r="F34" s="85" t="s">
        <v>31</v>
      </c>
      <c r="G34" s="14" t="s">
        <v>22</v>
      </c>
      <c r="H34" s="5"/>
      <c r="I34" s="48"/>
    </row>
    <row r="35" spans="2:9" x14ac:dyDescent="0.25">
      <c r="B35" s="47"/>
      <c r="C35" s="5"/>
      <c r="D35" s="5"/>
      <c r="E35" s="5"/>
      <c r="F35" s="5"/>
      <c r="G35" s="5"/>
      <c r="H35" s="5"/>
      <c r="I35" s="48"/>
    </row>
    <row r="36" spans="2:9" x14ac:dyDescent="0.25">
      <c r="B36" s="47" t="s">
        <v>5</v>
      </c>
      <c r="C36" s="5"/>
      <c r="D36" s="85" t="s">
        <v>31</v>
      </c>
      <c r="E36" s="14" t="s">
        <v>21</v>
      </c>
      <c r="F36" s="85" t="s">
        <v>31</v>
      </c>
      <c r="G36" s="14" t="s">
        <v>21</v>
      </c>
      <c r="H36" s="5"/>
      <c r="I36" s="48"/>
    </row>
    <row r="37" spans="2:9" ht="16.5" thickBot="1" x14ac:dyDescent="0.3">
      <c r="B37" s="49"/>
      <c r="C37" s="7"/>
      <c r="D37" s="7"/>
      <c r="E37" s="7"/>
      <c r="F37" s="7"/>
      <c r="G37" s="7"/>
      <c r="H37" s="7"/>
      <c r="I37" s="50"/>
    </row>
    <row r="38" spans="2:9" x14ac:dyDescent="0.25">
      <c r="B38" s="101" t="s">
        <v>76</v>
      </c>
      <c r="C38" s="102"/>
      <c r="D38" s="102"/>
      <c r="E38" s="102"/>
      <c r="F38" s="103"/>
      <c r="G38" s="103"/>
      <c r="H38" s="103"/>
      <c r="I38" s="104"/>
    </row>
    <row r="39" spans="2:9" ht="16.5" thickBot="1" x14ac:dyDescent="0.3">
      <c r="B39" s="49"/>
      <c r="C39" s="5"/>
      <c r="D39" s="8" t="s">
        <v>10</v>
      </c>
      <c r="E39" s="5"/>
      <c r="F39" s="8" t="s">
        <v>11</v>
      </c>
      <c r="G39" s="5"/>
      <c r="H39" s="8" t="s">
        <v>9</v>
      </c>
      <c r="I39" s="48"/>
    </row>
    <row r="40" spans="2:9" x14ac:dyDescent="0.25">
      <c r="B40" s="47" t="s">
        <v>4</v>
      </c>
      <c r="C40" s="5"/>
      <c r="D40" s="73" t="str">
        <f>IF(Dados!$B$93="nok","-",Dados!C84)</f>
        <v>-</v>
      </c>
      <c r="E40" s="5" t="s">
        <v>3</v>
      </c>
      <c r="F40" s="73" t="str">
        <f>IF(Dados!$B$93="nok","-",Dados!D84)</f>
        <v>-</v>
      </c>
      <c r="G40" s="5" t="s">
        <v>3</v>
      </c>
      <c r="H40" s="15" t="str">
        <f>IF(Dados!$B$93="nok","-",Dados!E84)</f>
        <v>-</v>
      </c>
      <c r="I40" s="48" t="s">
        <v>3</v>
      </c>
    </row>
    <row r="41" spans="2:9" x14ac:dyDescent="0.25">
      <c r="B41" s="47" t="s">
        <v>5</v>
      </c>
      <c r="C41" s="5"/>
      <c r="D41" s="73" t="str">
        <f>IF(Dados!$B$93="nok","-",Dados!C85)</f>
        <v>-</v>
      </c>
      <c r="E41" s="5" t="s">
        <v>3</v>
      </c>
      <c r="F41" s="73" t="str">
        <f>IF(Dados!$B$93="nok","-",Dados!D85)</f>
        <v>-</v>
      </c>
      <c r="G41" s="5" t="s">
        <v>3</v>
      </c>
      <c r="H41" s="15" t="str">
        <f>IF(Dados!$B$93="nok","-",Dados!E85)</f>
        <v>-</v>
      </c>
      <c r="I41" s="48" t="s">
        <v>3</v>
      </c>
    </row>
    <row r="42" spans="2:9" x14ac:dyDescent="0.25">
      <c r="B42" s="47" t="s">
        <v>87</v>
      </c>
      <c r="C42" s="5"/>
      <c r="D42" s="73" t="str">
        <f>IF(Dados!$B$93="nok","-",Dados!C86)</f>
        <v>-</v>
      </c>
      <c r="E42" s="5" t="s">
        <v>3</v>
      </c>
      <c r="F42" s="73" t="str">
        <f>IF(Dados!$B$93="nok","-",Dados!D86)</f>
        <v>-</v>
      </c>
      <c r="G42" s="5" t="s">
        <v>3</v>
      </c>
      <c r="H42" s="15" t="str">
        <f>IF(Dados!$B$93="nok","-",Dados!E86)</f>
        <v>-</v>
      </c>
      <c r="I42" s="48" t="s">
        <v>3</v>
      </c>
    </row>
    <row r="43" spans="2:9" ht="16.5" thickBot="1" x14ac:dyDescent="0.3">
      <c r="B43" s="49" t="s">
        <v>30</v>
      </c>
      <c r="C43" s="5"/>
      <c r="D43" s="9" t="str">
        <f>IF(Dados!$B$93="nok","-",Dados!C87)</f>
        <v>-</v>
      </c>
      <c r="E43" s="5"/>
      <c r="F43" s="9" t="str">
        <f>IF(Dados!$B$93="nok","-",Dados!D87)</f>
        <v>-</v>
      </c>
      <c r="G43" s="5" t="s">
        <v>3</v>
      </c>
      <c r="H43" s="16" t="str">
        <f>IF(Dados!$B$93="nok","-",Dados!E87)</f>
        <v>-</v>
      </c>
      <c r="I43" s="48" t="s">
        <v>3</v>
      </c>
    </row>
    <row r="44" spans="2:9" ht="16.5" thickBot="1" x14ac:dyDescent="0.3">
      <c r="B44" s="51" t="s">
        <v>7</v>
      </c>
      <c r="C44" s="10"/>
      <c r="D44" s="11" t="str">
        <f>IF(Dados!$B$93="nok","-",Dados!C88)</f>
        <v>-</v>
      </c>
      <c r="E44" s="20" t="s">
        <v>3</v>
      </c>
      <c r="F44" s="11" t="str">
        <f>IF(Dados!$B$93="nok","-",Dados!D88)</f>
        <v>-</v>
      </c>
      <c r="G44" s="20" t="s">
        <v>3</v>
      </c>
      <c r="H44" s="17" t="str">
        <f>IF(Dados!$B$93="nok","-",Dados!E88)</f>
        <v>-</v>
      </c>
      <c r="I44" s="52" t="s">
        <v>3</v>
      </c>
    </row>
    <row r="45" spans="2:9" x14ac:dyDescent="0.25">
      <c r="B45" s="47"/>
      <c r="C45" s="5"/>
      <c r="D45" s="5"/>
      <c r="E45" s="5"/>
      <c r="F45" s="5"/>
      <c r="G45" s="5"/>
      <c r="H45" s="5"/>
      <c r="I45" s="48"/>
    </row>
    <row r="46" spans="2:9" x14ac:dyDescent="0.25">
      <c r="B46" s="47"/>
      <c r="C46" s="5"/>
      <c r="D46" s="5"/>
      <c r="E46" s="5"/>
      <c r="F46" s="5"/>
      <c r="G46" s="5"/>
      <c r="H46" s="5"/>
      <c r="I46" s="48"/>
    </row>
    <row r="47" spans="2:9" s="12" customFormat="1" ht="18.75" x14ac:dyDescent="0.3">
      <c r="B47" s="56" t="str">
        <f>IF(Dados!$B$93="nok","-",Dados!B90)</f>
        <v>-</v>
      </c>
      <c r="C47" s="53"/>
      <c r="D47" s="54"/>
      <c r="E47" s="55"/>
      <c r="F47" s="53"/>
      <c r="G47" s="53"/>
      <c r="H47" s="53"/>
      <c r="I47" s="57"/>
    </row>
    <row r="48" spans="2:9" ht="16.5" thickBot="1" x14ac:dyDescent="0.3">
      <c r="B48" s="49"/>
      <c r="C48" s="7"/>
      <c r="D48" s="7"/>
      <c r="E48" s="7"/>
      <c r="F48" s="7"/>
      <c r="G48" s="7"/>
      <c r="H48" s="7"/>
      <c r="I48" s="50"/>
    </row>
    <row r="49" spans="7:9" x14ac:dyDescent="0.25"/>
    <row r="50" spans="7:9" x14ac:dyDescent="0.25">
      <c r="G50" s="92"/>
      <c r="H50" s="91"/>
      <c r="I50" s="90"/>
    </row>
    <row r="51" spans="7:9" x14ac:dyDescent="0.25"/>
  </sheetData>
  <sheetProtection algorithmName="SHA-512" hashValue="axMuprN2h1BII6By/KooxwMrKcDyTHezRpq1Ri6WfSsl2QdBp7EWtqhp1r7TlraNvSy1QELaT6wky+k5v49WyA==" saltValue="ab1w2daZSJ6QbC6wZOAAuA==" spinCount="100000" sheet="1" objects="1" scenarios="1"/>
  <dataValidations count="3">
    <dataValidation type="list" allowBlank="1" showInputMessage="1" showErrorMessage="1" sqref="D16" xr:uid="{00000000-0002-0000-0000-000000000000}">
      <formula1>regiao</formula1>
    </dataValidation>
    <dataValidation type="list" allowBlank="1" showInputMessage="1" showErrorMessage="1" sqref="D18" xr:uid="{00000000-0002-0000-0000-000001000000}">
      <formula1>tsocial</formula1>
    </dataValidation>
    <dataValidation type="list" allowBlank="1" showInputMessage="1" showErrorMessage="1" sqref="D27 F27" xr:uid="{00000000-0002-0000-0000-000002000000}">
      <formula1>potencia</formula1>
    </dataValidation>
  </dataValidations>
  <hyperlinks>
    <hyperlink ref="B10" location="'Tarifa Bi-horária'!D16" tooltip=" " display="Clique aqui" xr:uid="{00000000-0004-0000-0000-000000000000}"/>
    <hyperlink ref="B11" location="'Tarifa Tri-horária'!D16" tooltip=" " display="Clique aqui" xr:uid="{00000000-0004-0000-0000-000001000000}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F745066-2241-473C-A5EA-A203B0DAE672}">
            <xm:f>Dados!$B$93="nok"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D39:H45</xm:sqref>
        </x14:conditionalFormatting>
        <x14:conditionalFormatting xmlns:xm="http://schemas.microsoft.com/office/excel/2006/main">
          <x14:cfRule type="expression" priority="1" id="{995D1F13-E85F-44FB-BA5B-FA9F31FAFAE0}">
            <xm:f>Dados!$B$93="nok"</xm:f>
            <x14:dxf>
              <font>
                <color theme="0"/>
              </font>
            </x14:dxf>
          </x14:cfRule>
          <xm:sqref>B47 I40:I44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showGridLines="0" showRowColHeaders="0" zoomScaleNormal="100" workbookViewId="0">
      <selection activeCell="D16" sqref="D16"/>
    </sheetView>
  </sheetViews>
  <sheetFormatPr defaultColWidth="0" defaultRowHeight="15.75" customHeight="1" zeroHeight="1" x14ac:dyDescent="0.25"/>
  <cols>
    <col min="1" max="1" width="2.7109375" style="4" customWidth="1"/>
    <col min="2" max="2" width="37" style="4" customWidth="1"/>
    <col min="3" max="3" width="4.140625" style="4" customWidth="1"/>
    <col min="4" max="4" width="12.7109375" style="4" customWidth="1"/>
    <col min="5" max="5" width="10.7109375" style="4" customWidth="1"/>
    <col min="6" max="6" width="12.7109375" style="4" customWidth="1"/>
    <col min="7" max="7" width="10.7109375" style="4" customWidth="1"/>
    <col min="8" max="8" width="12.7109375" style="4" customWidth="1"/>
    <col min="9" max="9" width="40.85546875" style="4" bestFit="1" customWidth="1"/>
    <col min="10" max="10" width="2.7109375" style="4" customWidth="1"/>
    <col min="11" max="16384" width="9.140625" style="4" hidden="1"/>
  </cols>
  <sheetData>
    <row r="1" spans="1:9" x14ac:dyDescent="0.25">
      <c r="A1" s="91"/>
      <c r="I1" s="88" t="str">
        <f>+'Tarifa Simples'!I1</f>
        <v>Data de atualização: janeiro de 2026</v>
      </c>
    </row>
    <row r="2" spans="1:9" x14ac:dyDescent="0.25"/>
    <row r="3" spans="1:9" x14ac:dyDescent="0.25"/>
    <row r="4" spans="1:9" x14ac:dyDescent="0.25"/>
    <row r="5" spans="1:9" ht="23.25" x14ac:dyDescent="0.35">
      <c r="B5" s="89" t="s">
        <v>97</v>
      </c>
      <c r="C5" s="87"/>
      <c r="D5" s="87"/>
      <c r="E5" s="87"/>
      <c r="F5" s="87"/>
      <c r="G5" s="87"/>
      <c r="H5" s="87"/>
      <c r="I5" s="88"/>
    </row>
    <row r="6" spans="1:9" x14ac:dyDescent="0.25">
      <c r="B6" s="86"/>
      <c r="C6" s="87"/>
      <c r="D6" s="87"/>
      <c r="E6" s="87"/>
      <c r="F6" s="87"/>
      <c r="G6" s="87"/>
      <c r="H6" s="87"/>
      <c r="I6" s="88"/>
    </row>
    <row r="7" spans="1:9" s="44" customFormat="1" x14ac:dyDescent="0.25">
      <c r="B7" s="45" t="s">
        <v>55</v>
      </c>
      <c r="C7" s="45"/>
      <c r="D7" s="45"/>
      <c r="E7" s="45"/>
      <c r="F7" s="45"/>
      <c r="G7" s="45"/>
      <c r="H7" s="45"/>
      <c r="I7" s="45"/>
    </row>
    <row r="8" spans="1:9" s="44" customFormat="1" x14ac:dyDescent="0.25">
      <c r="B8" s="45" t="s">
        <v>54</v>
      </c>
      <c r="C8" s="45"/>
      <c r="D8" s="45"/>
      <c r="E8" s="45"/>
      <c r="F8" s="45"/>
      <c r="G8" s="45"/>
      <c r="H8" s="45"/>
      <c r="I8" s="45"/>
    </row>
    <row r="9" spans="1:9" s="44" customFormat="1" x14ac:dyDescent="0.25">
      <c r="B9" s="45"/>
      <c r="C9" s="45"/>
      <c r="D9" s="45"/>
      <c r="E9" s="45"/>
      <c r="F9" s="45"/>
      <c r="G9" s="45"/>
      <c r="H9" s="45"/>
      <c r="I9" s="45"/>
    </row>
    <row r="10" spans="1:9" s="44" customFormat="1" x14ac:dyDescent="0.25">
      <c r="B10" s="90" t="s">
        <v>24</v>
      </c>
      <c r="C10" s="19" t="s">
        <v>75</v>
      </c>
      <c r="D10" s="45"/>
      <c r="E10" s="45"/>
      <c r="F10" s="45"/>
      <c r="G10" s="45"/>
      <c r="H10" s="45"/>
      <c r="I10" s="45"/>
    </row>
    <row r="11" spans="1:9" s="44" customFormat="1" x14ac:dyDescent="0.25">
      <c r="B11" s="90" t="s">
        <v>24</v>
      </c>
      <c r="C11" s="19" t="s">
        <v>26</v>
      </c>
      <c r="D11" s="45"/>
      <c r="E11" s="45"/>
      <c r="F11" s="45"/>
      <c r="G11" s="45"/>
      <c r="H11" s="45"/>
      <c r="I11" s="45"/>
    </row>
    <row r="12" spans="1:9" s="44" customFormat="1" x14ac:dyDescent="0.25">
      <c r="B12" s="18"/>
      <c r="C12" s="19"/>
      <c r="D12" s="45"/>
      <c r="E12" s="45"/>
      <c r="F12" s="45"/>
      <c r="G12" s="45"/>
      <c r="H12" s="45"/>
      <c r="I12" s="45"/>
    </row>
    <row r="13" spans="1:9" ht="16.5" thickBot="1" x14ac:dyDescent="0.3">
      <c r="I13" s="46" t="s">
        <v>28</v>
      </c>
    </row>
    <row r="14" spans="1:9" x14ac:dyDescent="0.25">
      <c r="B14" s="93" t="s">
        <v>60</v>
      </c>
      <c r="C14" s="94"/>
      <c r="D14" s="94"/>
      <c r="E14" s="94"/>
      <c r="F14" s="95"/>
      <c r="G14" s="95"/>
      <c r="H14" s="95"/>
      <c r="I14" s="96"/>
    </row>
    <row r="15" spans="1:9" x14ac:dyDescent="0.25">
      <c r="B15" s="47"/>
      <c r="C15" s="5"/>
      <c r="D15" s="5"/>
      <c r="E15" s="5"/>
      <c r="F15" s="5"/>
      <c r="G15" s="5"/>
      <c r="H15" s="5"/>
      <c r="I15" s="48"/>
    </row>
    <row r="16" spans="1:9" x14ac:dyDescent="0.25">
      <c r="B16" s="47" t="s">
        <v>39</v>
      </c>
      <c r="C16" s="5"/>
      <c r="D16" s="82" t="s">
        <v>31</v>
      </c>
      <c r="E16" s="58" t="s">
        <v>19</v>
      </c>
      <c r="F16" s="5"/>
      <c r="G16" s="5"/>
      <c r="H16" s="5"/>
      <c r="I16" s="48"/>
    </row>
    <row r="17" spans="2:9" x14ac:dyDescent="0.25">
      <c r="B17" s="47"/>
      <c r="C17" s="5"/>
      <c r="D17" s="59"/>
      <c r="E17" s="5"/>
      <c r="F17" s="5"/>
      <c r="G17" s="5"/>
      <c r="H17" s="5"/>
      <c r="I17" s="48"/>
    </row>
    <row r="18" spans="2:9" x14ac:dyDescent="0.25">
      <c r="B18" s="47" t="s">
        <v>38</v>
      </c>
      <c r="C18" s="5"/>
      <c r="D18" s="82" t="s">
        <v>31</v>
      </c>
      <c r="E18" s="58" t="s">
        <v>19</v>
      </c>
      <c r="F18" s="5"/>
      <c r="G18" s="5"/>
      <c r="H18" s="5"/>
      <c r="I18" s="48"/>
    </row>
    <row r="19" spans="2:9" x14ac:dyDescent="0.25">
      <c r="B19" s="47"/>
      <c r="C19" s="5"/>
      <c r="D19" s="5"/>
      <c r="E19" s="5"/>
      <c r="F19" s="5"/>
      <c r="G19" s="5"/>
      <c r="H19" s="5"/>
      <c r="I19" s="48"/>
    </row>
    <row r="20" spans="2:9" x14ac:dyDescent="0.25">
      <c r="B20" s="47" t="s">
        <v>1</v>
      </c>
      <c r="C20" s="5"/>
      <c r="D20" s="83" t="s">
        <v>31</v>
      </c>
      <c r="E20" s="14" t="s">
        <v>20</v>
      </c>
      <c r="F20" s="5"/>
      <c r="G20" s="5"/>
      <c r="H20" s="5"/>
      <c r="I20" s="48"/>
    </row>
    <row r="21" spans="2:9" x14ac:dyDescent="0.25">
      <c r="B21" s="47"/>
      <c r="C21" s="5"/>
      <c r="D21" s="5"/>
      <c r="E21" s="5"/>
      <c r="F21" s="5"/>
      <c r="G21" s="5"/>
      <c r="H21" s="5"/>
      <c r="I21" s="48"/>
    </row>
    <row r="22" spans="2:9" x14ac:dyDescent="0.25">
      <c r="B22" s="47" t="s">
        <v>56</v>
      </c>
      <c r="C22" s="5"/>
      <c r="D22" s="83" t="s">
        <v>31</v>
      </c>
      <c r="E22" s="14" t="s">
        <v>23</v>
      </c>
      <c r="F22" s="5"/>
      <c r="G22" s="5"/>
      <c r="H22" s="5"/>
      <c r="I22" s="48"/>
    </row>
    <row r="23" spans="2:9" x14ac:dyDescent="0.25">
      <c r="B23" s="47"/>
      <c r="C23" s="5"/>
      <c r="D23" s="5"/>
      <c r="E23" s="5"/>
      <c r="F23" s="5"/>
      <c r="G23" s="5"/>
      <c r="H23" s="5"/>
      <c r="I23" s="48"/>
    </row>
    <row r="24" spans="2:9" x14ac:dyDescent="0.25">
      <c r="B24" s="47" t="s">
        <v>57</v>
      </c>
      <c r="C24" s="5"/>
      <c r="D24" s="83" t="s">
        <v>31</v>
      </c>
      <c r="E24" s="14" t="s">
        <v>23</v>
      </c>
      <c r="F24" s="5"/>
      <c r="G24" s="5"/>
      <c r="H24" s="5"/>
      <c r="I24" s="48"/>
    </row>
    <row r="25" spans="2:9" ht="16.5" thickBot="1" x14ac:dyDescent="0.3">
      <c r="B25" s="49"/>
      <c r="C25" s="7"/>
      <c r="D25" s="7"/>
      <c r="E25" s="7"/>
      <c r="F25" s="7"/>
      <c r="G25" s="7"/>
      <c r="H25" s="7"/>
      <c r="I25" s="50"/>
    </row>
    <row r="26" spans="2:9" x14ac:dyDescent="0.25">
      <c r="B26" s="93" t="s">
        <v>32</v>
      </c>
      <c r="C26" s="94"/>
      <c r="D26" s="94"/>
      <c r="E26" s="94"/>
      <c r="F26" s="95"/>
      <c r="G26" s="95"/>
      <c r="H26" s="95"/>
      <c r="I26" s="96"/>
    </row>
    <row r="27" spans="2:9" x14ac:dyDescent="0.25">
      <c r="B27" s="105"/>
      <c r="C27" s="106"/>
      <c r="D27" s="106"/>
      <c r="E27" s="106"/>
      <c r="F27" s="107"/>
      <c r="G27" s="107"/>
      <c r="H27" s="107"/>
      <c r="I27" s="108"/>
    </row>
    <row r="28" spans="2:9" x14ac:dyDescent="0.25">
      <c r="B28" s="47"/>
      <c r="C28" s="5"/>
      <c r="D28" s="6" t="s">
        <v>10</v>
      </c>
      <c r="E28" s="5"/>
      <c r="F28" s="6" t="s">
        <v>11</v>
      </c>
      <c r="G28" s="5"/>
      <c r="H28" s="5"/>
      <c r="I28" s="48"/>
    </row>
    <row r="29" spans="2:9" x14ac:dyDescent="0.25">
      <c r="B29" s="47" t="s">
        <v>27</v>
      </c>
      <c r="C29" s="5"/>
      <c r="D29" s="84" t="s">
        <v>31</v>
      </c>
      <c r="E29" s="14" t="s">
        <v>33</v>
      </c>
      <c r="F29" s="84" t="s">
        <v>31</v>
      </c>
      <c r="G29" s="14" t="s">
        <v>33</v>
      </c>
      <c r="H29" s="5"/>
      <c r="I29" s="48"/>
    </row>
    <row r="30" spans="2:9" ht="16.5" thickBot="1" x14ac:dyDescent="0.3">
      <c r="B30" s="49"/>
      <c r="C30" s="7"/>
      <c r="D30" s="7"/>
      <c r="E30" s="7"/>
      <c r="F30" s="7"/>
      <c r="G30" s="7"/>
      <c r="H30" s="7"/>
      <c r="I30" s="50"/>
    </row>
    <row r="31" spans="2:9" x14ac:dyDescent="0.25">
      <c r="B31" s="93" t="s">
        <v>53</v>
      </c>
      <c r="C31" s="94"/>
      <c r="D31" s="94"/>
      <c r="E31" s="94"/>
      <c r="F31" s="95"/>
      <c r="G31" s="95"/>
      <c r="H31" s="95"/>
      <c r="I31" s="96"/>
    </row>
    <row r="32" spans="2:9" x14ac:dyDescent="0.25">
      <c r="B32" s="100" t="s">
        <v>99</v>
      </c>
      <c r="C32" s="97"/>
      <c r="D32" s="97"/>
      <c r="E32" s="97"/>
      <c r="F32" s="98"/>
      <c r="G32" s="98"/>
      <c r="H32" s="98"/>
      <c r="I32" s="99"/>
    </row>
    <row r="33" spans="2:9" x14ac:dyDescent="0.25">
      <c r="B33" s="100" t="s">
        <v>100</v>
      </c>
      <c r="C33" s="97"/>
      <c r="D33" s="97"/>
      <c r="E33" s="97"/>
      <c r="F33" s="98"/>
      <c r="G33" s="98"/>
      <c r="H33" s="98"/>
      <c r="I33" s="99"/>
    </row>
    <row r="34" spans="2:9" x14ac:dyDescent="0.25">
      <c r="B34" s="100" t="str">
        <f>IF(D18=Dados!$B$11,Dados!B53,Dados!B52)</f>
        <v>Introduza os preços do contrato sem IVA.</v>
      </c>
      <c r="C34" s="97"/>
      <c r="D34" s="97"/>
      <c r="E34" s="97"/>
      <c r="F34" s="98"/>
      <c r="G34" s="98"/>
      <c r="H34" s="98"/>
      <c r="I34" s="99"/>
    </row>
    <row r="35" spans="2:9" x14ac:dyDescent="0.25">
      <c r="B35" s="47"/>
      <c r="C35" s="5"/>
      <c r="D35" s="6" t="s">
        <v>10</v>
      </c>
      <c r="E35" s="5"/>
      <c r="F35" s="6" t="s">
        <v>11</v>
      </c>
      <c r="G35" s="5"/>
      <c r="H35" s="5"/>
      <c r="I35" s="48"/>
    </row>
    <row r="36" spans="2:9" x14ac:dyDescent="0.25">
      <c r="B36" s="47" t="s">
        <v>27</v>
      </c>
      <c r="C36" s="5"/>
      <c r="D36" s="85" t="s">
        <v>31</v>
      </c>
      <c r="E36" s="14" t="s">
        <v>22</v>
      </c>
      <c r="F36" s="85" t="s">
        <v>31</v>
      </c>
      <c r="G36" s="14" t="s">
        <v>22</v>
      </c>
      <c r="H36" s="5"/>
      <c r="I36" s="48"/>
    </row>
    <row r="37" spans="2:9" x14ac:dyDescent="0.25">
      <c r="B37" s="47"/>
      <c r="C37" s="5"/>
      <c r="D37" s="5"/>
      <c r="E37" s="5"/>
      <c r="F37" s="5"/>
      <c r="G37" s="5"/>
      <c r="H37" s="5"/>
      <c r="I37" s="48"/>
    </row>
    <row r="38" spans="2:9" x14ac:dyDescent="0.25">
      <c r="B38" s="47" t="s">
        <v>58</v>
      </c>
      <c r="C38" s="5"/>
      <c r="D38" s="85" t="s">
        <v>31</v>
      </c>
      <c r="E38" s="14" t="s">
        <v>21</v>
      </c>
      <c r="F38" s="85" t="s">
        <v>31</v>
      </c>
      <c r="G38" s="14" t="s">
        <v>21</v>
      </c>
      <c r="H38" s="5"/>
      <c r="I38" s="48"/>
    </row>
    <row r="39" spans="2:9" x14ac:dyDescent="0.25">
      <c r="B39" s="47"/>
      <c r="C39" s="5"/>
      <c r="D39" s="5"/>
      <c r="E39" s="5"/>
      <c r="F39" s="5"/>
      <c r="G39" s="5"/>
      <c r="H39" s="5"/>
      <c r="I39" s="48"/>
    </row>
    <row r="40" spans="2:9" x14ac:dyDescent="0.25">
      <c r="B40" s="47" t="s">
        <v>59</v>
      </c>
      <c r="C40" s="5"/>
      <c r="D40" s="85" t="s">
        <v>31</v>
      </c>
      <c r="E40" s="14" t="s">
        <v>21</v>
      </c>
      <c r="F40" s="85" t="s">
        <v>31</v>
      </c>
      <c r="G40" s="14" t="s">
        <v>21</v>
      </c>
      <c r="H40" s="5"/>
      <c r="I40" s="48"/>
    </row>
    <row r="41" spans="2:9" ht="16.5" thickBot="1" x14ac:dyDescent="0.3">
      <c r="B41" s="49"/>
      <c r="C41" s="7"/>
      <c r="D41" s="7"/>
      <c r="E41" s="7"/>
      <c r="F41" s="7"/>
      <c r="G41" s="7"/>
      <c r="H41" s="7"/>
      <c r="I41" s="50"/>
    </row>
    <row r="42" spans="2:9" x14ac:dyDescent="0.25">
      <c r="B42" s="101" t="s">
        <v>76</v>
      </c>
      <c r="C42" s="102"/>
      <c r="D42" s="102"/>
      <c r="E42" s="102"/>
      <c r="F42" s="103"/>
      <c r="G42" s="103"/>
      <c r="H42" s="103"/>
      <c r="I42" s="104"/>
    </row>
    <row r="43" spans="2:9" ht="16.5" thickBot="1" x14ac:dyDescent="0.3">
      <c r="B43" s="49"/>
      <c r="C43" s="5"/>
      <c r="D43" s="8" t="s">
        <v>10</v>
      </c>
      <c r="E43" s="5"/>
      <c r="F43" s="8" t="s">
        <v>11</v>
      </c>
      <c r="G43" s="5"/>
      <c r="H43" s="8" t="s">
        <v>9</v>
      </c>
      <c r="I43" s="48"/>
    </row>
    <row r="44" spans="2:9" x14ac:dyDescent="0.25">
      <c r="B44" s="47" t="s">
        <v>4</v>
      </c>
      <c r="C44" s="5"/>
      <c r="D44" s="74" t="str">
        <f>IF(Dados!$B$136="nok","-",Dados!C127)</f>
        <v>-</v>
      </c>
      <c r="E44" s="5" t="s">
        <v>3</v>
      </c>
      <c r="F44" s="74" t="str">
        <f>IF(Dados!$B$136="nok","-",Dados!D127)</f>
        <v>-</v>
      </c>
      <c r="G44" s="5" t="s">
        <v>3</v>
      </c>
      <c r="H44" s="15" t="str">
        <f>IF(Dados!$B$136="nok","-",Dados!E127)</f>
        <v>-</v>
      </c>
      <c r="I44" s="48" t="s">
        <v>3</v>
      </c>
    </row>
    <row r="45" spans="2:9" x14ac:dyDescent="0.25">
      <c r="B45" s="47" t="s">
        <v>5</v>
      </c>
      <c r="C45" s="5"/>
      <c r="D45" s="74" t="str">
        <f>IF(Dados!$B$136="nok","-",Dados!C128)</f>
        <v>-</v>
      </c>
      <c r="E45" s="5" t="s">
        <v>3</v>
      </c>
      <c r="F45" s="74" t="str">
        <f>IF(Dados!$B$136="nok","-",Dados!D128)</f>
        <v>-</v>
      </c>
      <c r="G45" s="5" t="s">
        <v>3</v>
      </c>
      <c r="H45" s="15" t="str">
        <f>IF(Dados!$B$136="nok","-",Dados!E128)</f>
        <v>-</v>
      </c>
      <c r="I45" s="48" t="s">
        <v>3</v>
      </c>
    </row>
    <row r="46" spans="2:9" x14ac:dyDescent="0.25">
      <c r="B46" s="47" t="s">
        <v>87</v>
      </c>
      <c r="C46" s="5"/>
      <c r="D46" s="75" t="str">
        <f>IF(Dados!$B$136="nok","-",Dados!C129)</f>
        <v>-</v>
      </c>
      <c r="E46" s="5" t="s">
        <v>3</v>
      </c>
      <c r="F46" s="75" t="str">
        <f>IF(Dados!$B$136="nok","-",Dados!D129)</f>
        <v>-</v>
      </c>
      <c r="G46" s="5" t="s">
        <v>3</v>
      </c>
      <c r="H46" s="15" t="str">
        <f>IF(Dados!$B$136="nok","-",Dados!E129)</f>
        <v>-</v>
      </c>
      <c r="I46" s="48" t="s">
        <v>3</v>
      </c>
    </row>
    <row r="47" spans="2:9" ht="16.5" thickBot="1" x14ac:dyDescent="0.3">
      <c r="B47" s="49" t="s">
        <v>52</v>
      </c>
      <c r="C47" s="5"/>
      <c r="D47" s="76" t="str">
        <f>IF(Dados!$B$136="nok","-",Dados!C130)</f>
        <v>-</v>
      </c>
      <c r="E47" s="5" t="s">
        <v>3</v>
      </c>
      <c r="F47" s="76" t="str">
        <f>IF(Dados!$B$136="nok","-",Dados!D130)</f>
        <v>-</v>
      </c>
      <c r="G47" s="5" t="s">
        <v>3</v>
      </c>
      <c r="H47" s="16" t="str">
        <f>IF(Dados!$B$136="nok","-",Dados!E130)</f>
        <v>-</v>
      </c>
      <c r="I47" s="48" t="s">
        <v>3</v>
      </c>
    </row>
    <row r="48" spans="2:9" ht="16.5" thickBot="1" x14ac:dyDescent="0.3">
      <c r="B48" s="51" t="s">
        <v>7</v>
      </c>
      <c r="C48" s="10"/>
      <c r="D48" s="77" t="str">
        <f>IF(Dados!$B$136="nok","-",Dados!C131)</f>
        <v>-</v>
      </c>
      <c r="E48" s="20" t="s">
        <v>3</v>
      </c>
      <c r="F48" s="77" t="str">
        <f>IF(Dados!$B$136="nok","-",Dados!D131)</f>
        <v>-</v>
      </c>
      <c r="G48" s="20" t="s">
        <v>3</v>
      </c>
      <c r="H48" s="17" t="str">
        <f>IF(Dados!$B$136="nok","-",Dados!E131)</f>
        <v>-</v>
      </c>
      <c r="I48" s="52" t="s">
        <v>3</v>
      </c>
    </row>
    <row r="49" spans="2:9" x14ac:dyDescent="0.25">
      <c r="B49" s="47"/>
      <c r="C49" s="5"/>
      <c r="D49" s="5"/>
      <c r="E49" s="5"/>
      <c r="F49" s="5"/>
      <c r="G49" s="5"/>
      <c r="H49" s="5"/>
      <c r="I49" s="48"/>
    </row>
    <row r="50" spans="2:9" x14ac:dyDescent="0.25">
      <c r="B50" s="47"/>
      <c r="C50" s="5"/>
      <c r="D50" s="5"/>
      <c r="E50" s="5"/>
      <c r="F50" s="5"/>
      <c r="G50" s="5"/>
      <c r="H50" s="5"/>
      <c r="I50" s="48"/>
    </row>
    <row r="51" spans="2:9" s="12" customFormat="1" ht="18.75" x14ac:dyDescent="0.3">
      <c r="B51" s="56" t="str">
        <f>IF(Dados!$B$136="nok","-",Dados!B133)</f>
        <v>-</v>
      </c>
      <c r="C51" s="53"/>
      <c r="D51" s="54"/>
      <c r="E51" s="55"/>
      <c r="F51" s="53"/>
      <c r="G51" s="53"/>
      <c r="H51" s="53"/>
      <c r="I51" s="57"/>
    </row>
    <row r="52" spans="2:9" ht="16.5" thickBot="1" x14ac:dyDescent="0.3">
      <c r="B52" s="49"/>
      <c r="C52" s="7"/>
      <c r="D52" s="7"/>
      <c r="E52" s="7"/>
      <c r="F52" s="7"/>
      <c r="G52" s="7"/>
      <c r="H52" s="7"/>
      <c r="I52" s="50"/>
    </row>
    <row r="53" spans="2:9" x14ac:dyDescent="0.25">
      <c r="B53" s="5"/>
      <c r="C53" s="5"/>
      <c r="D53" s="5"/>
      <c r="E53" s="5"/>
      <c r="F53" s="5"/>
      <c r="G53" s="5"/>
      <c r="H53" s="5"/>
      <c r="I53" s="5"/>
    </row>
    <row r="54" spans="2:9" x14ac:dyDescent="0.25">
      <c r="G54" s="92"/>
      <c r="H54" s="91"/>
      <c r="I54" s="90"/>
    </row>
    <row r="55" spans="2:9" x14ac:dyDescent="0.25"/>
  </sheetData>
  <sheetProtection algorithmName="SHA-512" hashValue="KWmBYbjPVD2w1MoxXXV6t/lgAKeo7rGKEkBuVp66ES776DM3xOxoiO4BqzwjIqcu3e/KrPFJUOmjdhXZisKYuw==" saltValue="quyWU8aG4dYC84BjFzT1iQ==" spinCount="100000" sheet="1"/>
  <dataValidations count="3">
    <dataValidation type="list" allowBlank="1" showInputMessage="1" showErrorMessage="1" sqref="D29 F29" xr:uid="{00000000-0002-0000-0100-000000000000}">
      <formula1>potencia</formula1>
    </dataValidation>
    <dataValidation type="list" allowBlank="1" showInputMessage="1" showErrorMessage="1" sqref="D18" xr:uid="{00000000-0002-0000-0100-000001000000}">
      <formula1>tsocial</formula1>
    </dataValidation>
    <dataValidation type="list" allowBlank="1" showInputMessage="1" showErrorMessage="1" sqref="D16" xr:uid="{00000000-0002-0000-0100-000002000000}">
      <formula1>regiao</formula1>
    </dataValidation>
  </dataValidations>
  <hyperlinks>
    <hyperlink ref="B11" location="'Tarifa Tri-horária'!D16" tooltip=" " display="Clique aqui" xr:uid="{00000000-0004-0000-0100-000000000000}"/>
    <hyperlink ref="B10" location="'Tarifa Simples'!D16" tooltip=" " display="Clique aqui" xr:uid="{00000000-0004-0000-0100-000001000000}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26BDEB35-8ADD-4D6B-9461-A6C78614DECB}">
            <xm:f>Dados!$B$136="nok"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D43:H45 D47:H49</xm:sqref>
        </x14:conditionalFormatting>
        <x14:conditionalFormatting xmlns:xm="http://schemas.microsoft.com/office/excel/2006/main">
          <x14:cfRule type="expression" priority="3" id="{C94B46D8-2C47-4C6A-BBF2-A31BA8D0B137}">
            <xm:f>Dados!$B$136="nok"</xm:f>
            <x14:dxf>
              <font>
                <color theme="0"/>
              </font>
            </x14:dxf>
          </x14:cfRule>
          <xm:sqref>I44:I45 B51 I47:I48</xm:sqref>
        </x14:conditionalFormatting>
        <x14:conditionalFormatting xmlns:xm="http://schemas.microsoft.com/office/excel/2006/main">
          <x14:cfRule type="expression" priority="2" id="{172EE802-81D9-4EC8-9EBA-2068FACFB714}">
            <xm:f>Dados!$B$136="nok"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D46:H46</xm:sqref>
        </x14:conditionalFormatting>
        <x14:conditionalFormatting xmlns:xm="http://schemas.microsoft.com/office/excel/2006/main">
          <x14:cfRule type="expression" priority="1" id="{83CA8CB8-0B20-4865-AB71-9B0449B97732}">
            <xm:f>Dados!$B$136="nok"</xm:f>
            <x14:dxf>
              <font>
                <color theme="0"/>
              </font>
            </x14:dxf>
          </x14:cfRule>
          <xm:sqref>I46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9"/>
  <sheetViews>
    <sheetView showGridLines="0" showRowColHeaders="0" zoomScaleNormal="100" workbookViewId="0">
      <selection activeCell="I1" sqref="I1"/>
    </sheetView>
  </sheetViews>
  <sheetFormatPr defaultColWidth="0" defaultRowHeight="15.75" customHeight="1" zeroHeight="1" x14ac:dyDescent="0.25"/>
  <cols>
    <col min="1" max="1" width="2.7109375" style="4" customWidth="1"/>
    <col min="2" max="2" width="37" style="4" customWidth="1"/>
    <col min="3" max="3" width="4.140625" style="4" customWidth="1"/>
    <col min="4" max="4" width="12.7109375" style="4" customWidth="1"/>
    <col min="5" max="5" width="10.7109375" style="4" customWidth="1"/>
    <col min="6" max="6" width="12.7109375" style="4" customWidth="1"/>
    <col min="7" max="7" width="10.7109375" style="4" customWidth="1"/>
    <col min="8" max="8" width="12.7109375" style="4" customWidth="1"/>
    <col min="9" max="9" width="40.85546875" style="4" bestFit="1" customWidth="1"/>
    <col min="10" max="10" width="2.7109375" style="4" customWidth="1"/>
    <col min="11" max="16384" width="9.140625" style="4" hidden="1"/>
  </cols>
  <sheetData>
    <row r="1" spans="1:9" x14ac:dyDescent="0.25">
      <c r="A1" s="91"/>
      <c r="I1" s="88" t="str">
        <f>+'Tarifa Simples'!I1</f>
        <v>Data de atualização: janeiro de 2026</v>
      </c>
    </row>
    <row r="2" spans="1:9" x14ac:dyDescent="0.25"/>
    <row r="3" spans="1:9" x14ac:dyDescent="0.25"/>
    <row r="4" spans="1:9" x14ac:dyDescent="0.25"/>
    <row r="5" spans="1:9" ht="23.25" x14ac:dyDescent="0.35">
      <c r="B5" s="89" t="s">
        <v>96</v>
      </c>
      <c r="C5" s="87"/>
      <c r="D5" s="87"/>
      <c r="E5" s="87"/>
      <c r="F5" s="87"/>
      <c r="G5" s="87"/>
      <c r="H5" s="87"/>
      <c r="I5" s="88"/>
    </row>
    <row r="6" spans="1:9" x14ac:dyDescent="0.25">
      <c r="B6" s="86"/>
      <c r="C6" s="87"/>
      <c r="D6" s="87"/>
      <c r="E6" s="87"/>
      <c r="F6" s="87"/>
      <c r="G6" s="87"/>
      <c r="H6" s="87"/>
      <c r="I6" s="88"/>
    </row>
    <row r="7" spans="1:9" s="44" customFormat="1" x14ac:dyDescent="0.25">
      <c r="B7" s="45" t="s">
        <v>55</v>
      </c>
      <c r="C7" s="45"/>
      <c r="D7" s="45"/>
      <c r="E7" s="45"/>
      <c r="F7" s="45"/>
      <c r="G7" s="45"/>
      <c r="H7" s="45"/>
      <c r="I7" s="45"/>
    </row>
    <row r="8" spans="1:9" s="44" customFormat="1" x14ac:dyDescent="0.25">
      <c r="B8" s="45" t="s">
        <v>54</v>
      </c>
      <c r="C8" s="45"/>
      <c r="D8" s="45"/>
      <c r="E8" s="45"/>
      <c r="F8" s="45"/>
      <c r="G8" s="45"/>
      <c r="H8" s="45"/>
      <c r="I8" s="45"/>
    </row>
    <row r="9" spans="1:9" s="44" customFormat="1" x14ac:dyDescent="0.25">
      <c r="B9" s="45"/>
      <c r="C9" s="45"/>
      <c r="D9" s="45"/>
      <c r="E9" s="45"/>
      <c r="F9" s="45"/>
      <c r="G9" s="45"/>
      <c r="H9" s="45"/>
      <c r="I9" s="45"/>
    </row>
    <row r="10" spans="1:9" s="44" customFormat="1" x14ac:dyDescent="0.25">
      <c r="B10" s="90" t="s">
        <v>24</v>
      </c>
      <c r="C10" s="19" t="s">
        <v>75</v>
      </c>
      <c r="D10" s="45"/>
      <c r="E10" s="45"/>
      <c r="F10" s="45"/>
      <c r="G10" s="45"/>
      <c r="H10" s="45"/>
      <c r="I10" s="45"/>
    </row>
    <row r="11" spans="1:9" s="44" customFormat="1" x14ac:dyDescent="0.25">
      <c r="B11" s="90" t="s">
        <v>24</v>
      </c>
      <c r="C11" s="19" t="s">
        <v>25</v>
      </c>
      <c r="D11" s="45"/>
      <c r="E11" s="45"/>
      <c r="F11" s="45"/>
      <c r="G11" s="45"/>
      <c r="H11" s="45"/>
      <c r="I11" s="45"/>
    </row>
    <row r="12" spans="1:9" s="44" customFormat="1" x14ac:dyDescent="0.25">
      <c r="B12" s="18"/>
      <c r="C12" s="19"/>
      <c r="D12" s="45"/>
      <c r="E12" s="45"/>
      <c r="F12" s="45"/>
      <c r="G12" s="45"/>
      <c r="H12" s="45"/>
      <c r="I12" s="45"/>
    </row>
    <row r="13" spans="1:9" ht="16.5" thickBot="1" x14ac:dyDescent="0.3">
      <c r="I13" s="46" t="s">
        <v>28</v>
      </c>
    </row>
    <row r="14" spans="1:9" x14ac:dyDescent="0.25">
      <c r="B14" s="93" t="s">
        <v>60</v>
      </c>
      <c r="C14" s="94"/>
      <c r="D14" s="94"/>
      <c r="E14" s="94"/>
      <c r="F14" s="95"/>
      <c r="G14" s="95"/>
      <c r="H14" s="95"/>
      <c r="I14" s="96"/>
    </row>
    <row r="15" spans="1:9" x14ac:dyDescent="0.25">
      <c r="B15" s="47"/>
      <c r="C15" s="5"/>
      <c r="D15" s="5"/>
      <c r="E15" s="5"/>
      <c r="F15" s="5"/>
      <c r="G15" s="5"/>
      <c r="H15" s="5"/>
      <c r="I15" s="48"/>
    </row>
    <row r="16" spans="1:9" x14ac:dyDescent="0.25">
      <c r="B16" s="47" t="s">
        <v>39</v>
      </c>
      <c r="C16" s="5"/>
      <c r="D16" s="82" t="s">
        <v>31</v>
      </c>
      <c r="E16" s="58" t="s">
        <v>19</v>
      </c>
      <c r="F16" s="5"/>
      <c r="G16" s="5"/>
      <c r="H16" s="5"/>
      <c r="I16" s="48"/>
    </row>
    <row r="17" spans="2:9" x14ac:dyDescent="0.25">
      <c r="B17" s="47"/>
      <c r="C17" s="5"/>
      <c r="D17" s="59"/>
      <c r="E17" s="5"/>
      <c r="F17" s="5"/>
      <c r="G17" s="5"/>
      <c r="H17" s="5"/>
      <c r="I17" s="48"/>
    </row>
    <row r="18" spans="2:9" x14ac:dyDescent="0.25">
      <c r="B18" s="47" t="s">
        <v>38</v>
      </c>
      <c r="C18" s="5"/>
      <c r="D18" s="82" t="s">
        <v>31</v>
      </c>
      <c r="E18" s="58" t="s">
        <v>19</v>
      </c>
      <c r="F18" s="5"/>
      <c r="G18" s="5"/>
      <c r="H18" s="5"/>
      <c r="I18" s="48"/>
    </row>
    <row r="19" spans="2:9" x14ac:dyDescent="0.25">
      <c r="B19" s="47"/>
      <c r="C19" s="5"/>
      <c r="D19" s="5"/>
      <c r="E19" s="5"/>
      <c r="F19" s="5"/>
      <c r="G19" s="5"/>
      <c r="H19" s="5"/>
      <c r="I19" s="48"/>
    </row>
    <row r="20" spans="2:9" x14ac:dyDescent="0.25">
      <c r="B20" s="47" t="s">
        <v>1</v>
      </c>
      <c r="C20" s="5"/>
      <c r="D20" s="83" t="s">
        <v>31</v>
      </c>
      <c r="E20" s="14" t="s">
        <v>20</v>
      </c>
      <c r="F20" s="5"/>
      <c r="G20" s="5"/>
      <c r="H20" s="5"/>
      <c r="I20" s="48"/>
    </row>
    <row r="21" spans="2:9" x14ac:dyDescent="0.25">
      <c r="B21" s="47"/>
      <c r="C21" s="5"/>
      <c r="D21" s="5"/>
      <c r="E21" s="5"/>
      <c r="F21" s="5"/>
      <c r="G21" s="5"/>
      <c r="H21" s="5"/>
      <c r="I21" s="48"/>
    </row>
    <row r="22" spans="2:9" x14ac:dyDescent="0.25">
      <c r="B22" s="47" t="s">
        <v>66</v>
      </c>
      <c r="C22" s="5"/>
      <c r="D22" s="83" t="s">
        <v>31</v>
      </c>
      <c r="E22" s="14" t="s">
        <v>23</v>
      </c>
      <c r="F22" s="5"/>
      <c r="G22" s="5"/>
      <c r="H22" s="5"/>
      <c r="I22" s="48"/>
    </row>
    <row r="23" spans="2:9" x14ac:dyDescent="0.25">
      <c r="B23" s="47"/>
      <c r="C23" s="5"/>
      <c r="D23" s="5"/>
      <c r="E23" s="5"/>
      <c r="F23" s="5"/>
      <c r="G23" s="5"/>
      <c r="H23" s="5"/>
      <c r="I23" s="48"/>
    </row>
    <row r="24" spans="2:9" x14ac:dyDescent="0.25">
      <c r="B24" s="47" t="s">
        <v>67</v>
      </c>
      <c r="C24" s="5"/>
      <c r="D24" s="83" t="s">
        <v>31</v>
      </c>
      <c r="E24" s="14" t="s">
        <v>23</v>
      </c>
      <c r="F24" s="5"/>
      <c r="G24" s="5"/>
      <c r="H24" s="5"/>
      <c r="I24" s="48"/>
    </row>
    <row r="25" spans="2:9" x14ac:dyDescent="0.25">
      <c r="B25" s="47"/>
      <c r="C25" s="5"/>
      <c r="D25" s="5"/>
      <c r="E25" s="5"/>
      <c r="F25" s="5"/>
      <c r="G25" s="5"/>
      <c r="H25" s="5"/>
      <c r="I25" s="48"/>
    </row>
    <row r="26" spans="2:9" x14ac:dyDescent="0.25">
      <c r="B26" s="47" t="s">
        <v>57</v>
      </c>
      <c r="C26" s="5"/>
      <c r="D26" s="83" t="s">
        <v>31</v>
      </c>
      <c r="E26" s="14" t="s">
        <v>23</v>
      </c>
      <c r="F26" s="5"/>
      <c r="G26" s="5"/>
      <c r="H26" s="5"/>
      <c r="I26" s="48"/>
    </row>
    <row r="27" spans="2:9" ht="16.5" thickBot="1" x14ac:dyDescent="0.3">
      <c r="B27" s="49"/>
      <c r="C27" s="7"/>
      <c r="D27" s="7"/>
      <c r="E27" s="7"/>
      <c r="F27" s="7"/>
      <c r="G27" s="7"/>
      <c r="H27" s="7"/>
      <c r="I27" s="50"/>
    </row>
    <row r="28" spans="2:9" x14ac:dyDescent="0.25">
      <c r="B28" s="93" t="s">
        <v>32</v>
      </c>
      <c r="C28" s="94"/>
      <c r="D28" s="94"/>
      <c r="E28" s="94"/>
      <c r="F28" s="95"/>
      <c r="G28" s="95"/>
      <c r="H28" s="95"/>
      <c r="I28" s="96"/>
    </row>
    <row r="29" spans="2:9" x14ac:dyDescent="0.25">
      <c r="B29" s="100" t="s">
        <v>98</v>
      </c>
      <c r="C29" s="97"/>
      <c r="D29" s="97"/>
      <c r="E29" s="97"/>
      <c r="F29" s="98"/>
      <c r="G29" s="98"/>
      <c r="H29" s="98"/>
      <c r="I29" s="99"/>
    </row>
    <row r="30" spans="2:9" x14ac:dyDescent="0.25">
      <c r="B30" s="47"/>
      <c r="C30" s="5"/>
      <c r="D30" s="6" t="s">
        <v>10</v>
      </c>
      <c r="E30" s="5"/>
      <c r="F30" s="6" t="s">
        <v>11</v>
      </c>
      <c r="G30" s="5"/>
      <c r="H30" s="5"/>
      <c r="I30" s="48"/>
    </row>
    <row r="31" spans="2:9" x14ac:dyDescent="0.25">
      <c r="B31" s="47" t="s">
        <v>27</v>
      </c>
      <c r="C31" s="5"/>
      <c r="D31" s="84" t="s">
        <v>31</v>
      </c>
      <c r="E31" s="14" t="s">
        <v>33</v>
      </c>
      <c r="F31" s="84" t="s">
        <v>31</v>
      </c>
      <c r="G31" s="14" t="s">
        <v>33</v>
      </c>
      <c r="H31" s="5"/>
      <c r="I31" s="48"/>
    </row>
    <row r="32" spans="2:9" ht="16.5" thickBot="1" x14ac:dyDescent="0.3">
      <c r="B32" s="49"/>
      <c r="C32" s="7"/>
      <c r="D32" s="7"/>
      <c r="E32" s="7"/>
      <c r="F32" s="7"/>
      <c r="G32" s="7"/>
      <c r="H32" s="7"/>
      <c r="I32" s="50"/>
    </row>
    <row r="33" spans="2:9" x14ac:dyDescent="0.25">
      <c r="B33" s="93" t="s">
        <v>53</v>
      </c>
      <c r="C33" s="94"/>
      <c r="D33" s="94"/>
      <c r="E33" s="94"/>
      <c r="F33" s="95"/>
      <c r="G33" s="95"/>
      <c r="H33" s="95"/>
      <c r="I33" s="96"/>
    </row>
    <row r="34" spans="2:9" x14ac:dyDescent="0.25">
      <c r="B34" s="100" t="s">
        <v>99</v>
      </c>
      <c r="C34" s="97"/>
      <c r="D34" s="97"/>
      <c r="E34" s="97"/>
      <c r="F34" s="98"/>
      <c r="G34" s="98"/>
      <c r="H34" s="98"/>
      <c r="I34" s="99"/>
    </row>
    <row r="35" spans="2:9" x14ac:dyDescent="0.25">
      <c r="B35" s="100" t="s">
        <v>100</v>
      </c>
      <c r="C35" s="97"/>
      <c r="D35" s="97"/>
      <c r="E35" s="97"/>
      <c r="F35" s="98"/>
      <c r="G35" s="98"/>
      <c r="H35" s="98"/>
      <c r="I35" s="99"/>
    </row>
    <row r="36" spans="2:9" x14ac:dyDescent="0.25">
      <c r="B36" s="100" t="str">
        <f>IF(D18=Dados!$B$11,Dados!B53,Dados!B52)</f>
        <v>Introduza os preços do contrato sem IVA.</v>
      </c>
      <c r="C36" s="97"/>
      <c r="D36" s="97"/>
      <c r="E36" s="97"/>
      <c r="F36" s="98"/>
      <c r="G36" s="98"/>
      <c r="H36" s="98"/>
      <c r="I36" s="99"/>
    </row>
    <row r="37" spans="2:9" x14ac:dyDescent="0.25">
      <c r="B37" s="47"/>
      <c r="C37" s="5"/>
      <c r="D37" s="6" t="s">
        <v>10</v>
      </c>
      <c r="E37" s="5"/>
      <c r="F37" s="6" t="s">
        <v>11</v>
      </c>
      <c r="G37" s="5"/>
      <c r="H37" s="5"/>
      <c r="I37" s="48"/>
    </row>
    <row r="38" spans="2:9" x14ac:dyDescent="0.25">
      <c r="B38" s="47" t="s">
        <v>27</v>
      </c>
      <c r="C38" s="5"/>
      <c r="D38" s="85" t="s">
        <v>31</v>
      </c>
      <c r="E38" s="14" t="s">
        <v>22</v>
      </c>
      <c r="F38" s="85" t="s">
        <v>31</v>
      </c>
      <c r="G38" s="14" t="s">
        <v>22</v>
      </c>
      <c r="H38" s="5"/>
      <c r="I38" s="48"/>
    </row>
    <row r="39" spans="2:9" x14ac:dyDescent="0.25">
      <c r="B39" s="47"/>
      <c r="C39" s="5"/>
      <c r="D39" s="5"/>
      <c r="E39" s="5"/>
      <c r="F39" s="5"/>
      <c r="G39" s="5"/>
      <c r="H39" s="5"/>
      <c r="I39" s="48"/>
    </row>
    <row r="40" spans="2:9" x14ac:dyDescent="0.25">
      <c r="B40" s="47" t="s">
        <v>69</v>
      </c>
      <c r="C40" s="5"/>
      <c r="D40" s="85" t="s">
        <v>31</v>
      </c>
      <c r="E40" s="14" t="s">
        <v>21</v>
      </c>
      <c r="F40" s="85" t="s">
        <v>31</v>
      </c>
      <c r="G40" s="14" t="s">
        <v>21</v>
      </c>
      <c r="H40" s="5"/>
      <c r="I40" s="48"/>
    </row>
    <row r="41" spans="2:9" x14ac:dyDescent="0.25">
      <c r="B41" s="47"/>
      <c r="C41" s="5"/>
      <c r="D41" s="5"/>
      <c r="E41" s="5"/>
      <c r="F41" s="5"/>
      <c r="G41" s="5"/>
      <c r="H41" s="5"/>
      <c r="I41" s="48"/>
    </row>
    <row r="42" spans="2:9" x14ac:dyDescent="0.25">
      <c r="B42" s="47" t="s">
        <v>68</v>
      </c>
      <c r="C42" s="5"/>
      <c r="D42" s="85" t="s">
        <v>31</v>
      </c>
      <c r="E42" s="14" t="s">
        <v>21</v>
      </c>
      <c r="F42" s="85" t="s">
        <v>31</v>
      </c>
      <c r="G42" s="14" t="s">
        <v>21</v>
      </c>
      <c r="H42" s="5"/>
      <c r="I42" s="48"/>
    </row>
    <row r="43" spans="2:9" x14ac:dyDescent="0.25">
      <c r="B43" s="47"/>
      <c r="C43" s="5"/>
      <c r="D43" s="5"/>
      <c r="E43" s="5"/>
      <c r="F43" s="5"/>
      <c r="G43" s="5"/>
      <c r="H43" s="5"/>
      <c r="I43" s="48"/>
    </row>
    <row r="44" spans="2:9" x14ac:dyDescent="0.25">
      <c r="B44" s="47" t="s">
        <v>59</v>
      </c>
      <c r="C44" s="5"/>
      <c r="D44" s="85" t="s">
        <v>31</v>
      </c>
      <c r="E44" s="14" t="s">
        <v>21</v>
      </c>
      <c r="F44" s="85" t="s">
        <v>31</v>
      </c>
      <c r="G44" s="14" t="s">
        <v>21</v>
      </c>
      <c r="H44" s="5"/>
      <c r="I44" s="48"/>
    </row>
    <row r="45" spans="2:9" ht="16.5" thickBot="1" x14ac:dyDescent="0.3">
      <c r="B45" s="49"/>
      <c r="C45" s="7"/>
      <c r="D45" s="7"/>
      <c r="E45" s="7"/>
      <c r="F45" s="7"/>
      <c r="G45" s="7"/>
      <c r="H45" s="7"/>
      <c r="I45" s="50"/>
    </row>
    <row r="46" spans="2:9" x14ac:dyDescent="0.25">
      <c r="B46" s="101" t="s">
        <v>76</v>
      </c>
      <c r="C46" s="102"/>
      <c r="D46" s="102"/>
      <c r="E46" s="102"/>
      <c r="F46" s="103"/>
      <c r="G46" s="103"/>
      <c r="H46" s="103"/>
      <c r="I46" s="104"/>
    </row>
    <row r="47" spans="2:9" ht="16.5" thickBot="1" x14ac:dyDescent="0.3">
      <c r="B47" s="49"/>
      <c r="C47" s="5"/>
      <c r="D47" s="8" t="s">
        <v>10</v>
      </c>
      <c r="E47" s="5"/>
      <c r="F47" s="8" t="s">
        <v>11</v>
      </c>
      <c r="G47" s="5"/>
      <c r="H47" s="8" t="s">
        <v>9</v>
      </c>
      <c r="I47" s="48"/>
    </row>
    <row r="48" spans="2:9" x14ac:dyDescent="0.25">
      <c r="B48" s="47" t="s">
        <v>4</v>
      </c>
      <c r="C48" s="5"/>
      <c r="D48" s="75" t="str">
        <f>IF(Dados!$B$182="nok","-",Dados!C173)</f>
        <v>-</v>
      </c>
      <c r="E48" s="5" t="s">
        <v>3</v>
      </c>
      <c r="F48" s="75" t="str">
        <f>IF(Dados!$B$182="nok","-",Dados!D173)</f>
        <v>-</v>
      </c>
      <c r="G48" s="5" t="s">
        <v>3</v>
      </c>
      <c r="H48" s="15" t="str">
        <f>IF(Dados!$B$182="nok","-",Dados!E173)</f>
        <v>-</v>
      </c>
      <c r="I48" s="48" t="s">
        <v>3</v>
      </c>
    </row>
    <row r="49" spans="2:9" x14ac:dyDescent="0.25">
      <c r="B49" s="47" t="s">
        <v>5</v>
      </c>
      <c r="C49" s="5"/>
      <c r="D49" s="75" t="str">
        <f>IF(Dados!$B$182="nok","-",Dados!C174)</f>
        <v>-</v>
      </c>
      <c r="E49" s="5" t="s">
        <v>3</v>
      </c>
      <c r="F49" s="75" t="str">
        <f>IF(Dados!$B$182="nok","-",Dados!D174)</f>
        <v>-</v>
      </c>
      <c r="G49" s="5" t="s">
        <v>3</v>
      </c>
      <c r="H49" s="15" t="str">
        <f>IF(Dados!$B$182="nok","-",Dados!E174)</f>
        <v>-</v>
      </c>
      <c r="I49" s="48" t="s">
        <v>3</v>
      </c>
    </row>
    <row r="50" spans="2:9" x14ac:dyDescent="0.25">
      <c r="B50" s="47" t="s">
        <v>87</v>
      </c>
      <c r="C50" s="5"/>
      <c r="D50" s="75" t="str">
        <f>IF(Dados!$B$182="nok","-",Dados!C175)</f>
        <v>-</v>
      </c>
      <c r="E50" s="5" t="s">
        <v>3</v>
      </c>
      <c r="F50" s="75" t="str">
        <f>IF(Dados!$B$182="nok","-",Dados!D175)</f>
        <v>-</v>
      </c>
      <c r="G50" s="5" t="s">
        <v>3</v>
      </c>
      <c r="H50" s="15" t="str">
        <f>IF(Dados!$B$182="nok","-",Dados!E175)</f>
        <v>-</v>
      </c>
      <c r="I50" s="48" t="s">
        <v>3</v>
      </c>
    </row>
    <row r="51" spans="2:9" ht="16.5" thickBot="1" x14ac:dyDescent="0.3">
      <c r="B51" s="49" t="s">
        <v>52</v>
      </c>
      <c r="C51" s="5"/>
      <c r="D51" s="76" t="str">
        <f>IF(Dados!$B$182="nok","-",Dados!C176)</f>
        <v>-</v>
      </c>
      <c r="E51" s="5" t="s">
        <v>3</v>
      </c>
      <c r="F51" s="76" t="str">
        <f>IF(Dados!$B$182="nok","-",Dados!D176)</f>
        <v>-</v>
      </c>
      <c r="G51" s="5" t="s">
        <v>3</v>
      </c>
      <c r="H51" s="16" t="str">
        <f>IF(Dados!$B$182="nok","-",Dados!E176)</f>
        <v>-</v>
      </c>
      <c r="I51" s="48" t="s">
        <v>3</v>
      </c>
    </row>
    <row r="52" spans="2:9" ht="16.5" thickBot="1" x14ac:dyDescent="0.3">
      <c r="B52" s="51" t="s">
        <v>7</v>
      </c>
      <c r="C52" s="10"/>
      <c r="D52" s="77" t="str">
        <f>IF(Dados!$B$182="nok","-",Dados!C177)</f>
        <v>-</v>
      </c>
      <c r="E52" s="20" t="s">
        <v>3</v>
      </c>
      <c r="F52" s="77" t="str">
        <f>IF(Dados!$B$182="nok","-",Dados!D177)</f>
        <v>-</v>
      </c>
      <c r="G52" s="20" t="s">
        <v>3</v>
      </c>
      <c r="H52" s="17" t="str">
        <f>IF(Dados!$B$182="nok","-",Dados!E177)</f>
        <v>-</v>
      </c>
      <c r="I52" s="52" t="s">
        <v>3</v>
      </c>
    </row>
    <row r="53" spans="2:9" x14ac:dyDescent="0.25">
      <c r="B53" s="47"/>
      <c r="C53" s="5"/>
      <c r="D53" s="5"/>
      <c r="E53" s="5"/>
      <c r="F53" s="5"/>
      <c r="G53" s="5"/>
      <c r="H53" s="5"/>
      <c r="I53" s="48"/>
    </row>
    <row r="54" spans="2:9" x14ac:dyDescent="0.25">
      <c r="B54" s="47"/>
      <c r="C54" s="5"/>
      <c r="D54" s="5"/>
      <c r="E54" s="5"/>
      <c r="F54" s="5"/>
      <c r="G54" s="5"/>
      <c r="H54" s="5"/>
      <c r="I54" s="48"/>
    </row>
    <row r="55" spans="2:9" s="12" customFormat="1" ht="18.75" x14ac:dyDescent="0.3">
      <c r="B55" s="56" t="str">
        <f>IF(Dados!$B$182="nok","-",Dados!B179)</f>
        <v>-</v>
      </c>
      <c r="C55" s="53"/>
      <c r="D55" s="54"/>
      <c r="E55" s="55"/>
      <c r="F55" s="53"/>
      <c r="G55" s="53"/>
      <c r="H55" s="53"/>
      <c r="I55" s="57"/>
    </row>
    <row r="56" spans="2:9" ht="16.5" thickBot="1" x14ac:dyDescent="0.3">
      <c r="B56" s="49"/>
      <c r="C56" s="7"/>
      <c r="D56" s="7"/>
      <c r="E56" s="7"/>
      <c r="F56" s="7"/>
      <c r="G56" s="7"/>
      <c r="H56" s="7"/>
      <c r="I56" s="50"/>
    </row>
    <row r="57" spans="2:9" x14ac:dyDescent="0.25">
      <c r="B57" s="5"/>
      <c r="C57" s="5"/>
      <c r="D57" s="5"/>
      <c r="E57" s="5"/>
      <c r="F57" s="5"/>
      <c r="G57" s="5"/>
      <c r="H57" s="5"/>
      <c r="I57" s="5"/>
    </row>
    <row r="58" spans="2:9" x14ac:dyDescent="0.25">
      <c r="G58" s="92"/>
      <c r="H58" s="91"/>
      <c r="I58" s="90"/>
    </row>
    <row r="59" spans="2:9" x14ac:dyDescent="0.25"/>
  </sheetData>
  <sheetProtection algorithmName="SHA-512" hashValue="ifNKpxle4L4pXJ9pmQzMbQuhuNfb/s5GtfLb85uuyT0xiMfx3YNMYQxHR66an4YDR1HsNT5oeYjMJxiZKz9B1g==" saltValue="ICUBXSKk8DEi7VjqXlQVOQ==" spinCount="100000" sheet="1"/>
  <dataValidations count="3">
    <dataValidation type="list" allowBlank="1" showInputMessage="1" showErrorMessage="1" sqref="D16" xr:uid="{00000000-0002-0000-0200-000000000000}">
      <formula1>regiao</formula1>
    </dataValidation>
    <dataValidation type="list" allowBlank="1" showInputMessage="1" showErrorMessage="1" sqref="D18" xr:uid="{00000000-0002-0000-0200-000001000000}">
      <formula1>tsocial</formula1>
    </dataValidation>
    <dataValidation type="list" allowBlank="1" showInputMessage="1" showErrorMessage="1" sqref="D31 F31" xr:uid="{00000000-0002-0000-0200-000002000000}">
      <formula1>potencia</formula1>
    </dataValidation>
  </dataValidations>
  <hyperlinks>
    <hyperlink ref="B10" location="'Tarifa Simples'!D16" tooltip=" " display="Clique aqui" xr:uid="{00000000-0004-0000-0200-000000000000}"/>
    <hyperlink ref="B11" location="'Tarifa Bi-horária'!D16" tooltip=" " display="Clique aqui" xr:uid="{00000000-0004-0000-0200-000001000000}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C4D08113-45B3-4BD7-B28E-97CC81771C8C}">
            <xm:f>Dados!$B$182="nok"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D47:H49 D51:H53</xm:sqref>
        </x14:conditionalFormatting>
        <x14:conditionalFormatting xmlns:xm="http://schemas.microsoft.com/office/excel/2006/main">
          <x14:cfRule type="expression" priority="3" id="{76724ED7-4BBD-45CB-A55E-A19687F279F4}">
            <xm:f>Dados!$B$182="nok"</xm:f>
            <x14:dxf>
              <font>
                <color theme="0"/>
              </font>
            </x14:dxf>
          </x14:cfRule>
          <xm:sqref>I48:I49 B55 I51:I52</xm:sqref>
        </x14:conditionalFormatting>
        <x14:conditionalFormatting xmlns:xm="http://schemas.microsoft.com/office/excel/2006/main">
          <x14:cfRule type="expression" priority="2" id="{8E83350A-72D5-49CF-A6A3-82C3052F1D93}">
            <xm:f>Dados!$B$182="nok"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D50:H50</xm:sqref>
        </x14:conditionalFormatting>
        <x14:conditionalFormatting xmlns:xm="http://schemas.microsoft.com/office/excel/2006/main">
          <x14:cfRule type="expression" priority="1" id="{E9BEA0B0-E6BD-4BFE-8DCC-99624E24E9F5}">
            <xm:f>Dados!$B$182="nok"</xm:f>
            <x14:dxf>
              <font>
                <color theme="0"/>
              </font>
            </x14:dxf>
          </x14:cfRule>
          <xm:sqref>I50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3"/>
  <sheetViews>
    <sheetView showGridLines="0" topLeftCell="A154" zoomScale="90" zoomScaleNormal="90" workbookViewId="0">
      <selection activeCell="F32" sqref="F32"/>
    </sheetView>
  </sheetViews>
  <sheetFormatPr defaultColWidth="0" defaultRowHeight="15" zeroHeight="1" x14ac:dyDescent="0.25"/>
  <cols>
    <col min="1" max="1" width="22.140625" customWidth="1"/>
    <col min="2" max="2" width="21.140625" customWidth="1"/>
    <col min="3" max="3" width="12" customWidth="1"/>
    <col min="4" max="4" width="10" customWidth="1"/>
    <col min="5" max="5" width="13.140625" bestFit="1" customWidth="1"/>
    <col min="6" max="6" width="14.42578125" bestFit="1" customWidth="1"/>
    <col min="7" max="7" width="9.140625" customWidth="1"/>
    <col min="8" max="16384" width="9.140625" style="78" hidden="1"/>
  </cols>
  <sheetData>
    <row r="1" spans="1:5" x14ac:dyDescent="0.25"/>
    <row r="2" spans="1:5" ht="15.75" thickBot="1" x14ac:dyDescent="0.3">
      <c r="A2" s="13" t="s">
        <v>12</v>
      </c>
    </row>
    <row r="3" spans="1:5" x14ac:dyDescent="0.25">
      <c r="B3" s="21" t="s">
        <v>31</v>
      </c>
      <c r="D3" t="s">
        <v>6</v>
      </c>
      <c r="E3" t="s">
        <v>29</v>
      </c>
    </row>
    <row r="4" spans="1:5" x14ac:dyDescent="0.25">
      <c r="B4" s="22" t="s">
        <v>13</v>
      </c>
      <c r="D4" s="3">
        <v>0.23</v>
      </c>
      <c r="E4" s="3">
        <v>0.06</v>
      </c>
    </row>
    <row r="5" spans="1:5" x14ac:dyDescent="0.25">
      <c r="B5" s="22" t="s">
        <v>14</v>
      </c>
      <c r="D5" s="3">
        <v>0.18</v>
      </c>
      <c r="E5" s="3">
        <v>0.04</v>
      </c>
    </row>
    <row r="6" spans="1:5" ht="15.75" thickBot="1" x14ac:dyDescent="0.3">
      <c r="B6" s="23" t="s">
        <v>15</v>
      </c>
      <c r="D6" s="3">
        <v>0.22</v>
      </c>
      <c r="E6" s="3">
        <v>0.05</v>
      </c>
    </row>
    <row r="7" spans="1:5" x14ac:dyDescent="0.25"/>
    <row r="8" spans="1:5" ht="15.75" thickBot="1" x14ac:dyDescent="0.3">
      <c r="A8" s="13" t="s">
        <v>16</v>
      </c>
    </row>
    <row r="9" spans="1:5" x14ac:dyDescent="0.25">
      <c r="B9" s="24" t="s">
        <v>31</v>
      </c>
    </row>
    <row r="10" spans="1:5" x14ac:dyDescent="0.25">
      <c r="B10" s="22" t="s">
        <v>18</v>
      </c>
    </row>
    <row r="11" spans="1:5" ht="15.75" thickBot="1" x14ac:dyDescent="0.3">
      <c r="B11" s="23" t="s">
        <v>17</v>
      </c>
    </row>
    <row r="12" spans="1:5" x14ac:dyDescent="0.25"/>
    <row r="13" spans="1:5" ht="15.75" thickBot="1" x14ac:dyDescent="0.3">
      <c r="A13" s="13" t="s">
        <v>27</v>
      </c>
    </row>
    <row r="14" spans="1:5" x14ac:dyDescent="0.25">
      <c r="B14" s="24" t="s">
        <v>31</v>
      </c>
    </row>
    <row r="15" spans="1:5" x14ac:dyDescent="0.25">
      <c r="B15" s="22">
        <v>1.1499999999999999</v>
      </c>
    </row>
    <row r="16" spans="1:5" x14ac:dyDescent="0.25">
      <c r="B16" s="22">
        <v>2.2999999999999998</v>
      </c>
    </row>
    <row r="17" spans="1:4" x14ac:dyDescent="0.25">
      <c r="B17" s="22">
        <v>3.45</v>
      </c>
    </row>
    <row r="18" spans="1:4" x14ac:dyDescent="0.25">
      <c r="B18" s="22">
        <v>4.5999999999999996</v>
      </c>
    </row>
    <row r="19" spans="1:4" x14ac:dyDescent="0.25">
      <c r="B19" s="22">
        <v>5.75</v>
      </c>
    </row>
    <row r="20" spans="1:4" x14ac:dyDescent="0.25">
      <c r="B20" s="22">
        <v>6.9</v>
      </c>
    </row>
    <row r="21" spans="1:4" x14ac:dyDescent="0.25">
      <c r="B21" s="22">
        <v>10.35</v>
      </c>
    </row>
    <row r="22" spans="1:4" x14ac:dyDescent="0.25">
      <c r="B22" s="22">
        <v>13.8</v>
      </c>
    </row>
    <row r="23" spans="1:4" x14ac:dyDescent="0.25">
      <c r="B23" s="22">
        <v>17.25</v>
      </c>
    </row>
    <row r="24" spans="1:4" ht="15.75" thickBot="1" x14ac:dyDescent="0.3">
      <c r="B24" s="23">
        <v>20.7</v>
      </c>
    </row>
    <row r="25" spans="1:4" x14ac:dyDescent="0.25">
      <c r="B25" s="1"/>
    </row>
    <row r="26" spans="1:4" x14ac:dyDescent="0.25">
      <c r="A26" s="13" t="s">
        <v>104</v>
      </c>
      <c r="B26" s="1"/>
    </row>
    <row r="27" spans="1:4" x14ac:dyDescent="0.25">
      <c r="B27" s="1"/>
      <c r="C27" s="26" t="s">
        <v>35</v>
      </c>
      <c r="D27" s="26" t="s">
        <v>36</v>
      </c>
    </row>
    <row r="28" spans="1:4" x14ac:dyDescent="0.25">
      <c r="B28" s="30" t="s">
        <v>34</v>
      </c>
      <c r="C28" s="30" t="s">
        <v>0</v>
      </c>
      <c r="D28" s="30" t="s">
        <v>0</v>
      </c>
    </row>
    <row r="29" spans="1:4" x14ac:dyDescent="0.25">
      <c r="B29" s="27">
        <v>1.1499999999999999</v>
      </c>
      <c r="C29" s="63">
        <v>5.7299999999999997E-2</v>
      </c>
      <c r="D29" s="109">
        <v>2.12E-2</v>
      </c>
    </row>
    <row r="30" spans="1:4" x14ac:dyDescent="0.25">
      <c r="B30" s="27">
        <v>2.2999999999999998</v>
      </c>
      <c r="C30" s="63">
        <v>0.1145</v>
      </c>
      <c r="D30" s="109">
        <v>4.2299999999999997E-2</v>
      </c>
    </row>
    <row r="31" spans="1:4" x14ac:dyDescent="0.25">
      <c r="B31" s="27">
        <v>3.45</v>
      </c>
      <c r="C31" s="63">
        <v>0.17180000000000001</v>
      </c>
      <c r="D31" s="109">
        <v>6.3500000000000001E-2</v>
      </c>
    </row>
    <row r="32" spans="1:4" x14ac:dyDescent="0.25">
      <c r="B32" s="27">
        <v>4.5999999999999996</v>
      </c>
      <c r="C32" s="63">
        <v>0.2291</v>
      </c>
      <c r="D32" s="109">
        <v>8.4699999999999998E-2</v>
      </c>
    </row>
    <row r="33" spans="1:6" x14ac:dyDescent="0.25">
      <c r="B33" s="27">
        <v>5.75</v>
      </c>
      <c r="C33" s="63">
        <v>0.28639999999999999</v>
      </c>
      <c r="D33" s="109">
        <v>0.10580000000000001</v>
      </c>
    </row>
    <row r="34" spans="1:6" x14ac:dyDescent="0.25">
      <c r="B34" s="27">
        <v>6.9</v>
      </c>
      <c r="C34" s="63">
        <v>0.34360000000000002</v>
      </c>
      <c r="D34" s="109">
        <v>0.127</v>
      </c>
    </row>
    <row r="35" spans="1:6" x14ac:dyDescent="0.25">
      <c r="B35" s="27">
        <v>10.35</v>
      </c>
      <c r="C35" s="63">
        <v>0.51539999999999997</v>
      </c>
      <c r="D35" s="31"/>
    </row>
    <row r="36" spans="1:6" x14ac:dyDescent="0.25">
      <c r="B36" s="27">
        <v>13.8</v>
      </c>
      <c r="C36" s="63">
        <v>0.68720000000000003</v>
      </c>
      <c r="D36" s="31"/>
    </row>
    <row r="37" spans="1:6" x14ac:dyDescent="0.25">
      <c r="B37" s="27">
        <v>17.25</v>
      </c>
      <c r="C37" s="63">
        <v>0.85909999999999997</v>
      </c>
      <c r="D37" s="31"/>
    </row>
    <row r="38" spans="1:6" x14ac:dyDescent="0.25">
      <c r="B38" s="27">
        <v>20.7</v>
      </c>
      <c r="C38" s="63">
        <v>1.0308999999999999</v>
      </c>
      <c r="D38" s="31"/>
    </row>
    <row r="39" spans="1:6" x14ac:dyDescent="0.25">
      <c r="B39" s="1"/>
    </row>
    <row r="40" spans="1:6" x14ac:dyDescent="0.25">
      <c r="B40" s="1"/>
    </row>
    <row r="41" spans="1:6" x14ac:dyDescent="0.25">
      <c r="A41" s="13" t="s">
        <v>103</v>
      </c>
      <c r="B41" s="1"/>
    </row>
    <row r="42" spans="1:6" x14ac:dyDescent="0.25">
      <c r="B42" s="26" t="s">
        <v>78</v>
      </c>
      <c r="C42" s="25" t="s">
        <v>4</v>
      </c>
      <c r="E42" s="26" t="s">
        <v>78</v>
      </c>
      <c r="F42" s="25" t="s">
        <v>5</v>
      </c>
    </row>
    <row r="43" spans="1:6" x14ac:dyDescent="0.25">
      <c r="B43" s="30" t="s">
        <v>34</v>
      </c>
      <c r="C43" s="30" t="s">
        <v>0</v>
      </c>
      <c r="E43" s="30" t="s">
        <v>79</v>
      </c>
      <c r="F43" s="30" t="s">
        <v>86</v>
      </c>
    </row>
    <row r="44" spans="1:6" x14ac:dyDescent="0.25">
      <c r="B44" s="27">
        <v>1.1499999999999999</v>
      </c>
      <c r="C44" s="63">
        <v>3.6099999999999993E-2</v>
      </c>
      <c r="E44" s="62" t="s">
        <v>80</v>
      </c>
      <c r="F44" s="2">
        <v>4.6800000000000001E-2</v>
      </c>
    </row>
    <row r="45" spans="1:6" x14ac:dyDescent="0.25">
      <c r="B45" s="27">
        <v>2.2999999999999998</v>
      </c>
      <c r="C45" s="63">
        <v>7.2200000000000014E-2</v>
      </c>
      <c r="E45" s="62" t="s">
        <v>81</v>
      </c>
      <c r="F45" s="2">
        <v>4.6800000000000001E-2</v>
      </c>
    </row>
    <row r="46" spans="1:6" x14ac:dyDescent="0.25">
      <c r="B46" s="27">
        <v>3.45</v>
      </c>
      <c r="C46" s="63">
        <v>0.10830000000000001</v>
      </c>
      <c r="E46" s="62" t="s">
        <v>82</v>
      </c>
      <c r="F46" s="2">
        <v>4.6800000000000001E-2</v>
      </c>
    </row>
    <row r="47" spans="1:6" x14ac:dyDescent="0.25">
      <c r="B47" s="27">
        <v>4.5999999999999996</v>
      </c>
      <c r="C47" s="63">
        <v>0.1444</v>
      </c>
      <c r="E47" s="62" t="s">
        <v>83</v>
      </c>
      <c r="F47" s="2">
        <v>4.6800000000000001E-2</v>
      </c>
    </row>
    <row r="48" spans="1:6" x14ac:dyDescent="0.25">
      <c r="B48" s="27">
        <v>5.75</v>
      </c>
      <c r="C48" s="63">
        <v>0.18059999999999998</v>
      </c>
      <c r="E48" s="62" t="s">
        <v>84</v>
      </c>
      <c r="F48" s="2">
        <v>4.6800000000000001E-2</v>
      </c>
    </row>
    <row r="49" spans="1:7" x14ac:dyDescent="0.25">
      <c r="B49" s="27">
        <v>6.9</v>
      </c>
      <c r="C49" s="63">
        <v>0.21660000000000001</v>
      </c>
      <c r="E49" s="62" t="s">
        <v>85</v>
      </c>
      <c r="F49" s="2">
        <v>4.6800000000000001E-2</v>
      </c>
    </row>
    <row r="50" spans="1:7" x14ac:dyDescent="0.25">
      <c r="B50" s="1"/>
    </row>
    <row r="51" spans="1:7" x14ac:dyDescent="0.25">
      <c r="A51" s="13" t="s">
        <v>92</v>
      </c>
      <c r="B51" s="1"/>
    </row>
    <row r="52" spans="1:7" x14ac:dyDescent="0.25">
      <c r="B52" s="80" t="s">
        <v>101</v>
      </c>
    </row>
    <row r="53" spans="1:7" x14ac:dyDescent="0.25">
      <c r="B53" s="80" t="s">
        <v>102</v>
      </c>
    </row>
    <row r="54" spans="1:7" x14ac:dyDescent="0.25">
      <c r="B54" s="1"/>
    </row>
    <row r="55" spans="1:7" s="79" customFormat="1" x14ac:dyDescent="0.25">
      <c r="A55" s="41" t="s">
        <v>8</v>
      </c>
      <c r="B55" s="60"/>
      <c r="C55" s="60"/>
      <c r="D55" s="60"/>
      <c r="E55" s="60"/>
      <c r="F55" s="60"/>
      <c r="G55" s="60"/>
    </row>
    <row r="56" spans="1:7" x14ac:dyDescent="0.25">
      <c r="A56" s="13"/>
      <c r="B56" t="s">
        <v>12</v>
      </c>
      <c r="C56" s="29" t="str">
        <f>+'Tarifa Simples'!$D$16</f>
        <v>?</v>
      </c>
    </row>
    <row r="57" spans="1:7" x14ac:dyDescent="0.25">
      <c r="A57" s="13"/>
      <c r="B57" t="s">
        <v>16</v>
      </c>
      <c r="C57" s="29" t="str">
        <f>+'Tarifa Simples'!$D$18</f>
        <v>?</v>
      </c>
    </row>
    <row r="58" spans="1:7" x14ac:dyDescent="0.25">
      <c r="A58" s="13"/>
      <c r="B58" t="s">
        <v>46</v>
      </c>
      <c r="C58" s="37" t="str">
        <f>+'Tarifa Simples'!$D$20</f>
        <v>?</v>
      </c>
    </row>
    <row r="59" spans="1:7" x14ac:dyDescent="0.25">
      <c r="A59" s="13"/>
      <c r="B59" t="s">
        <v>47</v>
      </c>
      <c r="C59" s="37" t="str">
        <f>+'Tarifa Simples'!$D$22</f>
        <v>?</v>
      </c>
    </row>
    <row r="60" spans="1:7" x14ac:dyDescent="0.25">
      <c r="A60" s="13"/>
    </row>
    <row r="61" spans="1:7" x14ac:dyDescent="0.25">
      <c r="A61" s="13"/>
      <c r="C61" s="1" t="s">
        <v>10</v>
      </c>
      <c r="D61" s="1" t="s">
        <v>11</v>
      </c>
    </row>
    <row r="62" spans="1:7" x14ac:dyDescent="0.25">
      <c r="A62" s="13"/>
      <c r="B62" t="s">
        <v>4</v>
      </c>
      <c r="C62" s="36" t="str">
        <f>+'Tarifa Simples'!D27</f>
        <v>?</v>
      </c>
      <c r="D62" s="36" t="str">
        <f>+'Tarifa Simples'!F27</f>
        <v>?</v>
      </c>
    </row>
    <row r="63" spans="1:7" x14ac:dyDescent="0.25">
      <c r="B63" t="s">
        <v>48</v>
      </c>
      <c r="C63" s="34" t="str">
        <f>+'Tarifa Simples'!D34</f>
        <v>?</v>
      </c>
      <c r="D63" s="34" t="str">
        <f>+'Tarifa Simples'!F34</f>
        <v>?</v>
      </c>
    </row>
    <row r="64" spans="1:7" x14ac:dyDescent="0.25">
      <c r="B64" t="s">
        <v>49</v>
      </c>
      <c r="C64" s="34" t="str">
        <f>+'Tarifa Simples'!D36</f>
        <v>?</v>
      </c>
      <c r="D64" s="34" t="str">
        <f>+'Tarifa Simples'!F36</f>
        <v>?</v>
      </c>
    </row>
    <row r="65" spans="2:4" x14ac:dyDescent="0.25">
      <c r="B65" t="s">
        <v>6</v>
      </c>
      <c r="C65" s="33" t="e">
        <f>VLOOKUP(C56,B4:E6,3,FALSE)</f>
        <v>#N/A</v>
      </c>
      <c r="D65" s="33" t="e">
        <f>C65</f>
        <v>#N/A</v>
      </c>
    </row>
    <row r="66" spans="2:4" x14ac:dyDescent="0.25">
      <c r="B66" t="s">
        <v>37</v>
      </c>
      <c r="C66" s="33" t="e">
        <f>IF(C62&lt;=B17,VLOOKUP(C56,B4:E6,4,FALSE),C65)</f>
        <v>#N/A</v>
      </c>
      <c r="D66" s="33" t="e">
        <f>IF(D62&lt;=B17,VLOOKUP(C56,B4:E6,4,FALSE),D65)</f>
        <v>#N/A</v>
      </c>
    </row>
    <row r="67" spans="2:4" x14ac:dyDescent="0.25">
      <c r="C67" s="32"/>
    </row>
    <row r="68" spans="2:4" x14ac:dyDescent="0.25">
      <c r="B68" s="61" t="s">
        <v>45</v>
      </c>
      <c r="C68" s="32"/>
    </row>
    <row r="69" spans="2:4" x14ac:dyDescent="0.25">
      <c r="C69" s="1" t="s">
        <v>10</v>
      </c>
      <c r="D69" s="1" t="s">
        <v>11</v>
      </c>
    </row>
    <row r="70" spans="2:4" x14ac:dyDescent="0.25">
      <c r="B70" s="39" t="s">
        <v>40</v>
      </c>
      <c r="C70" s="35" t="str">
        <f>+C58</f>
        <v>?</v>
      </c>
      <c r="D70" s="35" t="str">
        <f>+C70</f>
        <v>?</v>
      </c>
    </row>
    <row r="71" spans="2:4" x14ac:dyDescent="0.25">
      <c r="B71" s="40" t="s">
        <v>41</v>
      </c>
      <c r="C71" s="28" t="str">
        <f>IF('Tarifa Simples'!D18=B10,VLOOKUP('Tarifa Simples'!D27,B29:C38,2,FALSE),IF('Tarifa Simples'!D18=B11,VLOOKUP('Tarifa Simples'!D27,B29:D38,3,FALSE),"-"))</f>
        <v>-</v>
      </c>
      <c r="D71" s="28" t="str">
        <f>IF(C57=B10,VLOOKUP(C62,B29:C38,2,FALSE),IF(C57=B11,VLOOKUP(D62,B29:D38,3,FALSE),"-"))</f>
        <v>-</v>
      </c>
    </row>
    <row r="72" spans="2:4" x14ac:dyDescent="0.25">
      <c r="B72" s="40" t="s">
        <v>42</v>
      </c>
      <c r="C72" s="28" t="e">
        <f>+C70*C71*C65</f>
        <v>#VALUE!</v>
      </c>
      <c r="D72" s="28" t="e">
        <f>+D70*D71*D65</f>
        <v>#VALUE!</v>
      </c>
    </row>
    <row r="73" spans="2:4" x14ac:dyDescent="0.25">
      <c r="B73" s="40" t="s">
        <v>43</v>
      </c>
      <c r="C73" s="28" t="e">
        <f>+C70*C71*C66</f>
        <v>#VALUE!</v>
      </c>
      <c r="D73" s="28" t="e">
        <f>+D70*D71*D66</f>
        <v>#VALUE!</v>
      </c>
    </row>
    <row r="74" spans="2:4" x14ac:dyDescent="0.25">
      <c r="B74" s="67" t="s">
        <v>44</v>
      </c>
      <c r="C74" s="68" t="e">
        <f>+C73-C72</f>
        <v>#VALUE!</v>
      </c>
      <c r="D74" s="68" t="e">
        <f>+D73-D72</f>
        <v>#VALUE!</v>
      </c>
    </row>
    <row r="75" spans="2:4" x14ac:dyDescent="0.25"/>
    <row r="76" spans="2:4" x14ac:dyDescent="0.25">
      <c r="B76" s="61" t="s">
        <v>77</v>
      </c>
      <c r="C76" s="32"/>
    </row>
    <row r="77" spans="2:4" x14ac:dyDescent="0.25">
      <c r="C77" s="1" t="s">
        <v>10</v>
      </c>
      <c r="D77" s="1" t="s">
        <v>11</v>
      </c>
    </row>
    <row r="78" spans="2:4" x14ac:dyDescent="0.25">
      <c r="B78" s="66" t="s">
        <v>4</v>
      </c>
      <c r="C78" s="70">
        <f>IF(OR($C$57=$B$10,C62&gt;$B$49),0,C70*VLOOKUP(C62,B44:C49,2,FALSE))</f>
        <v>0</v>
      </c>
      <c r="D78" s="70">
        <f>IF(OR($C$57=$B$10,D62&gt;$B$49),0,D70*VLOOKUP(D62,B44:C49,2,FALSE))</f>
        <v>0</v>
      </c>
    </row>
    <row r="79" spans="2:4" x14ac:dyDescent="0.25">
      <c r="B79" s="62" t="s">
        <v>5</v>
      </c>
      <c r="C79" s="71">
        <f>IF(OR($C$57=$B$10,C62&gt;$B$49),0,C59*F44)</f>
        <v>0</v>
      </c>
      <c r="D79" s="71">
        <f>IF(OR($C$57=$B$10,D62&gt;$B$49),0,C59*F44)</f>
        <v>0</v>
      </c>
    </row>
    <row r="80" spans="2:4" x14ac:dyDescent="0.25">
      <c r="B80" s="69" t="s">
        <v>7</v>
      </c>
      <c r="C80" s="72">
        <f>+C78+C79</f>
        <v>0</v>
      </c>
      <c r="D80" s="72">
        <f>+D78+D79</f>
        <v>0</v>
      </c>
    </row>
    <row r="81" spans="1:7" x14ac:dyDescent="0.25">
      <c r="B81" s="64"/>
      <c r="C81" s="65"/>
      <c r="D81" s="65"/>
    </row>
    <row r="82" spans="1:7" x14ac:dyDescent="0.25">
      <c r="B82" s="61" t="s">
        <v>50</v>
      </c>
    </row>
    <row r="83" spans="1:7" x14ac:dyDescent="0.25">
      <c r="C83" s="1" t="s">
        <v>10</v>
      </c>
      <c r="D83" s="1" t="s">
        <v>11</v>
      </c>
      <c r="E83" s="1" t="s">
        <v>9</v>
      </c>
    </row>
    <row r="84" spans="1:7" x14ac:dyDescent="0.25">
      <c r="B84" s="28" t="s">
        <v>4</v>
      </c>
      <c r="C84" s="28" t="e">
        <f>ROUND(C63*$C58,2)</f>
        <v>#VALUE!</v>
      </c>
      <c r="D84" s="28" t="e">
        <f>ROUND(D63*$C58,2)</f>
        <v>#VALUE!</v>
      </c>
      <c r="E84" s="110" t="e">
        <f>ROUND(D84-C84,2)</f>
        <v>#VALUE!</v>
      </c>
    </row>
    <row r="85" spans="1:7" x14ac:dyDescent="0.25">
      <c r="B85" s="28" t="s">
        <v>5</v>
      </c>
      <c r="C85" s="38" t="e">
        <f>ROUND(C64*$C59,2)</f>
        <v>#VALUE!</v>
      </c>
      <c r="D85" s="38" t="e">
        <f>ROUND(D64*$C59,2)</f>
        <v>#VALUE!</v>
      </c>
      <c r="E85" s="28" t="e">
        <f t="shared" ref="E85:E88" si="0">ROUND(D85-C85,2)</f>
        <v>#VALUE!</v>
      </c>
    </row>
    <row r="86" spans="1:7" x14ac:dyDescent="0.25">
      <c r="B86" s="28" t="s">
        <v>87</v>
      </c>
      <c r="C86" s="38">
        <f>ROUND(-C80,2)</f>
        <v>0</v>
      </c>
      <c r="D86" s="38">
        <f>ROUND(-D80,2)</f>
        <v>0</v>
      </c>
      <c r="E86" s="28">
        <f t="shared" si="0"/>
        <v>0</v>
      </c>
    </row>
    <row r="87" spans="1:7" x14ac:dyDescent="0.25">
      <c r="B87" s="28" t="s">
        <v>30</v>
      </c>
      <c r="C87" s="28" t="e">
        <f>ROUND((C84+C85+C86)*C66,2)</f>
        <v>#VALUE!</v>
      </c>
      <c r="D87" s="28" t="e">
        <f>ROUND((D84+D85+D86)*D66,2)</f>
        <v>#VALUE!</v>
      </c>
      <c r="E87" s="28" t="e">
        <f>ROUND(D87-C87,2)</f>
        <v>#VALUE!</v>
      </c>
    </row>
    <row r="88" spans="1:7" x14ac:dyDescent="0.25">
      <c r="B88" s="25" t="s">
        <v>7</v>
      </c>
      <c r="C88" s="25" t="e">
        <f>SUM(C84:C87)</f>
        <v>#VALUE!</v>
      </c>
      <c r="D88" s="25" t="e">
        <f>SUM(D84:D87)</f>
        <v>#VALUE!</v>
      </c>
      <c r="E88" s="25" t="e">
        <f t="shared" si="0"/>
        <v>#VALUE!</v>
      </c>
    </row>
    <row r="89" spans="1:7" x14ac:dyDescent="0.25"/>
    <row r="90" spans="1:7" x14ac:dyDescent="0.25">
      <c r="B90" s="1" t="e">
        <f>"Depois da alteração existe "&amp; IF(E88&gt;0,"um agravamento de ","uma poupança de ")&amp;ABS(E88)&amp;" € para "&amp;C58&amp;" dias."</f>
        <v>#VALUE!</v>
      </c>
    </row>
    <row r="91" spans="1:7" ht="15.75" thickBot="1" x14ac:dyDescent="0.3"/>
    <row r="92" spans="1:7" ht="15.75" thickBot="1" x14ac:dyDescent="0.3">
      <c r="B92" s="43" t="s">
        <v>51</v>
      </c>
    </row>
    <row r="93" spans="1:7" ht="15.75" thickBot="1" x14ac:dyDescent="0.3">
      <c r="B93" s="42" t="str">
        <f>IF(IFERROR(B90,"nok")="nok","nok","ok")</f>
        <v>nok</v>
      </c>
    </row>
    <row r="94" spans="1:7" x14ac:dyDescent="0.25"/>
    <row r="95" spans="1:7" s="79" customFormat="1" x14ac:dyDescent="0.25">
      <c r="A95" s="41" t="s">
        <v>61</v>
      </c>
      <c r="B95" s="60"/>
      <c r="C95" s="60"/>
      <c r="D95" s="60"/>
      <c r="E95" s="60"/>
      <c r="F95" s="60"/>
      <c r="G95" s="60"/>
    </row>
    <row r="96" spans="1:7" x14ac:dyDescent="0.25">
      <c r="A96" s="13"/>
      <c r="B96" t="s">
        <v>12</v>
      </c>
      <c r="C96" s="29" t="str">
        <f>+'Tarifa Bi-horária'!$D$16</f>
        <v>?</v>
      </c>
    </row>
    <row r="97" spans="1:4" x14ac:dyDescent="0.25">
      <c r="A97" s="13"/>
      <c r="B97" t="s">
        <v>16</v>
      </c>
      <c r="C97" s="29" t="str">
        <f>+'Tarifa Bi-horária'!$D$18</f>
        <v>?</v>
      </c>
    </row>
    <row r="98" spans="1:4" x14ac:dyDescent="0.25">
      <c r="A98" s="13"/>
      <c r="B98" t="s">
        <v>46</v>
      </c>
      <c r="C98" s="37" t="str">
        <f>+'Tarifa Bi-horária'!$D$20</f>
        <v>?</v>
      </c>
    </row>
    <row r="99" spans="1:4" x14ac:dyDescent="0.25">
      <c r="A99" s="13"/>
      <c r="B99" t="s">
        <v>62</v>
      </c>
      <c r="C99" s="37" t="str">
        <f>+'Tarifa Bi-horária'!$D$22</f>
        <v>?</v>
      </c>
    </row>
    <row r="100" spans="1:4" x14ac:dyDescent="0.25">
      <c r="A100" s="13"/>
      <c r="B100" t="s">
        <v>63</v>
      </c>
      <c r="C100" s="37" t="str">
        <f>+'Tarifa Bi-horária'!$D$24</f>
        <v>?</v>
      </c>
    </row>
    <row r="101" spans="1:4" x14ac:dyDescent="0.25">
      <c r="A101" s="13"/>
    </row>
    <row r="102" spans="1:4" x14ac:dyDescent="0.25">
      <c r="A102" s="13"/>
      <c r="C102" s="1" t="s">
        <v>10</v>
      </c>
      <c r="D102" s="1" t="s">
        <v>11</v>
      </c>
    </row>
    <row r="103" spans="1:4" x14ac:dyDescent="0.25">
      <c r="A103" s="13"/>
      <c r="B103" t="s">
        <v>4</v>
      </c>
      <c r="C103" s="36" t="str">
        <f>+'Tarifa Bi-horária'!D29</f>
        <v>?</v>
      </c>
      <c r="D103" s="36" t="str">
        <f>+'Tarifa Bi-horária'!F29</f>
        <v>?</v>
      </c>
    </row>
    <row r="104" spans="1:4" x14ac:dyDescent="0.25">
      <c r="B104" t="s">
        <v>48</v>
      </c>
      <c r="C104" s="34" t="str">
        <f>+'Tarifa Bi-horária'!D36</f>
        <v>?</v>
      </c>
      <c r="D104" s="34" t="str">
        <f>+'Tarifa Bi-horária'!F36</f>
        <v>?</v>
      </c>
    </row>
    <row r="105" spans="1:4" x14ac:dyDescent="0.25">
      <c r="B105" t="s">
        <v>64</v>
      </c>
      <c r="C105" s="34" t="str">
        <f>+'Tarifa Bi-horária'!D38</f>
        <v>?</v>
      </c>
      <c r="D105" s="34" t="str">
        <f>+'Tarifa Bi-horária'!F38</f>
        <v>?</v>
      </c>
    </row>
    <row r="106" spans="1:4" x14ac:dyDescent="0.25">
      <c r="B106" t="s">
        <v>65</v>
      </c>
      <c r="C106" s="34" t="str">
        <f>+'Tarifa Bi-horária'!D40</f>
        <v>?</v>
      </c>
      <c r="D106" s="34" t="str">
        <f>+'Tarifa Bi-horária'!F40</f>
        <v>?</v>
      </c>
    </row>
    <row r="107" spans="1:4" x14ac:dyDescent="0.25">
      <c r="B107" t="s">
        <v>6</v>
      </c>
      <c r="C107" s="33" t="e">
        <f>VLOOKUP(C96,B4:E6,3,FALSE)</f>
        <v>#N/A</v>
      </c>
      <c r="D107" s="33" t="e">
        <f>C107</f>
        <v>#N/A</v>
      </c>
    </row>
    <row r="108" spans="1:4" x14ac:dyDescent="0.25">
      <c r="B108" t="s">
        <v>37</v>
      </c>
      <c r="C108" s="33" t="e">
        <f>IF(C103&lt;=B31,VLOOKUP(C96,B4:E6,4,FALSE),C107)</f>
        <v>#N/A</v>
      </c>
      <c r="D108" s="33" t="e">
        <f>IF(D103&lt;=B31,VLOOKUP(C96,B4:E6,4,FALSE),D107)</f>
        <v>#N/A</v>
      </c>
    </row>
    <row r="109" spans="1:4" x14ac:dyDescent="0.25">
      <c r="C109" s="32"/>
    </row>
    <row r="110" spans="1:4" x14ac:dyDescent="0.25">
      <c r="B110" s="61" t="s">
        <v>45</v>
      </c>
      <c r="C110" s="32"/>
    </row>
    <row r="111" spans="1:4" x14ac:dyDescent="0.25">
      <c r="C111" s="1" t="s">
        <v>10</v>
      </c>
      <c r="D111" s="1" t="s">
        <v>11</v>
      </c>
    </row>
    <row r="112" spans="1:4" x14ac:dyDescent="0.25">
      <c r="B112" s="39" t="s">
        <v>40</v>
      </c>
      <c r="C112" s="35" t="str">
        <f>+C98</f>
        <v>?</v>
      </c>
      <c r="D112" s="35" t="str">
        <f>+C112</f>
        <v>?</v>
      </c>
    </row>
    <row r="113" spans="2:5" x14ac:dyDescent="0.25">
      <c r="B113" s="40" t="s">
        <v>41</v>
      </c>
      <c r="C113" s="28" t="str">
        <f>IF(C97=B10,VLOOKUP(C103,B29:C38,2,FALSE),IF(C97=B11,VLOOKUP(C103,B29:D38,3,FALSE),"-"))</f>
        <v>-</v>
      </c>
      <c r="D113" s="28" t="str">
        <f>IF(C97=B10,VLOOKUP(D103,B29:C38,2,FALSE),IF(C97=B11,VLOOKUP(D103,B29:D38,3,FALSE),"-"))</f>
        <v>-</v>
      </c>
    </row>
    <row r="114" spans="2:5" x14ac:dyDescent="0.25">
      <c r="B114" s="40" t="s">
        <v>42</v>
      </c>
      <c r="C114" s="28" t="e">
        <f>+C112*C113*C107</f>
        <v>#VALUE!</v>
      </c>
      <c r="D114" s="28" t="e">
        <f>+D112*D113*D107</f>
        <v>#VALUE!</v>
      </c>
    </row>
    <row r="115" spans="2:5" x14ac:dyDescent="0.25">
      <c r="B115" s="40" t="s">
        <v>43</v>
      </c>
      <c r="C115" s="28" t="e">
        <f>+C112*C113*C108</f>
        <v>#VALUE!</v>
      </c>
      <c r="D115" s="28" t="e">
        <f>+D112*D113*D108</f>
        <v>#VALUE!</v>
      </c>
    </row>
    <row r="116" spans="2:5" x14ac:dyDescent="0.25">
      <c r="B116" s="67" t="s">
        <v>44</v>
      </c>
      <c r="C116" s="68" t="e">
        <f>+C115-C114</f>
        <v>#VALUE!</v>
      </c>
      <c r="D116" s="68" t="e">
        <f>+D115-D114</f>
        <v>#VALUE!</v>
      </c>
    </row>
    <row r="117" spans="2:5" x14ac:dyDescent="0.25"/>
    <row r="118" spans="2:5" x14ac:dyDescent="0.25">
      <c r="B118" s="61" t="s">
        <v>77</v>
      </c>
      <c r="C118" s="32"/>
    </row>
    <row r="119" spans="2:5" x14ac:dyDescent="0.25">
      <c r="C119" s="1" t="s">
        <v>10</v>
      </c>
      <c r="D119" s="1" t="s">
        <v>11</v>
      </c>
    </row>
    <row r="120" spans="2:5" x14ac:dyDescent="0.25">
      <c r="B120" s="66" t="s">
        <v>4</v>
      </c>
      <c r="C120" s="70">
        <f>IF(OR($C$97=$B$10,C103&gt;$B$49),0,C112*VLOOKUP(C103,B44:C49,2,FALSE))</f>
        <v>0</v>
      </c>
      <c r="D120" s="70">
        <f>IF(OR($C$97=$B$10,D103&gt;$B$49),0,D112*VLOOKUP(D103,B44:C49,2,FALSE))</f>
        <v>0</v>
      </c>
    </row>
    <row r="121" spans="2:5" x14ac:dyDescent="0.25">
      <c r="B121" s="66" t="s">
        <v>88</v>
      </c>
      <c r="C121" s="71">
        <f>IF(OR($C$97=$B$10,C103&gt;$B$49),0,C99*F45)</f>
        <v>0</v>
      </c>
      <c r="D121" s="71">
        <f>IF(OR($C$97=$B$10,D103&gt;$B$49),0,C99*F45)</f>
        <v>0</v>
      </c>
    </row>
    <row r="122" spans="2:5" x14ac:dyDescent="0.25">
      <c r="B122" s="62" t="s">
        <v>89</v>
      </c>
      <c r="C122" s="71">
        <f>IF(OR($C$97=$B$10,C103&gt;$B$49),0,C100*F46)</f>
        <v>0</v>
      </c>
      <c r="D122" s="71">
        <f>IF(OR($C$97=$B$10,D103&gt;$B$49),0,C100*F46)</f>
        <v>0</v>
      </c>
    </row>
    <row r="123" spans="2:5" x14ac:dyDescent="0.25">
      <c r="B123" s="69" t="s">
        <v>7</v>
      </c>
      <c r="C123" s="72">
        <f>SUM(C120:C122)</f>
        <v>0</v>
      </c>
      <c r="D123" s="72">
        <f>SUM(D120:D122)</f>
        <v>0</v>
      </c>
    </row>
    <row r="124" spans="2:5" x14ac:dyDescent="0.25"/>
    <row r="125" spans="2:5" x14ac:dyDescent="0.25">
      <c r="B125" s="61" t="s">
        <v>50</v>
      </c>
    </row>
    <row r="126" spans="2:5" x14ac:dyDescent="0.25">
      <c r="C126" s="1" t="s">
        <v>10</v>
      </c>
      <c r="D126" s="1" t="s">
        <v>11</v>
      </c>
      <c r="E126" s="1" t="s">
        <v>9</v>
      </c>
    </row>
    <row r="127" spans="2:5" x14ac:dyDescent="0.25">
      <c r="B127" s="28" t="s">
        <v>4</v>
      </c>
      <c r="C127" s="28" t="e">
        <f>ROUND(C104*$C98,2)</f>
        <v>#VALUE!</v>
      </c>
      <c r="D127" s="28" t="e">
        <f>ROUND(D104*$C98,2)</f>
        <v>#VALUE!</v>
      </c>
      <c r="E127" s="28" t="e">
        <f>ROUND(D127-C127,2)</f>
        <v>#VALUE!</v>
      </c>
    </row>
    <row r="128" spans="2:5" x14ac:dyDescent="0.25">
      <c r="B128" s="28" t="s">
        <v>5</v>
      </c>
      <c r="C128" s="38" t="e">
        <f>ROUND($C$99*C105+$C$100*C106,2)</f>
        <v>#VALUE!</v>
      </c>
      <c r="D128" s="38" t="e">
        <f>ROUND($C$99*D105+$C$100*D106,2)</f>
        <v>#VALUE!</v>
      </c>
      <c r="E128" s="28" t="e">
        <f t="shared" ref="E128:E129" si="1">ROUND(D128-C128,2)</f>
        <v>#VALUE!</v>
      </c>
    </row>
    <row r="129" spans="1:7" x14ac:dyDescent="0.25">
      <c r="B129" s="28" t="s">
        <v>87</v>
      </c>
      <c r="C129" s="38">
        <f>ROUND(-C123,2)</f>
        <v>0</v>
      </c>
      <c r="D129" s="38">
        <f>ROUND(-D123,2)</f>
        <v>0</v>
      </c>
      <c r="E129" s="28">
        <f t="shared" si="1"/>
        <v>0</v>
      </c>
    </row>
    <row r="130" spans="1:7" x14ac:dyDescent="0.25">
      <c r="B130" s="28" t="s">
        <v>30</v>
      </c>
      <c r="C130" s="28" t="e">
        <f>ROUND((C127+C128+C129)*C108,2)</f>
        <v>#VALUE!</v>
      </c>
      <c r="D130" s="28" t="e">
        <f>ROUND((D127+D128+D129)*D108,2)</f>
        <v>#VALUE!</v>
      </c>
      <c r="E130" s="28" t="e">
        <f>ROUND(D130-C130,2)</f>
        <v>#VALUE!</v>
      </c>
    </row>
    <row r="131" spans="1:7" x14ac:dyDescent="0.25">
      <c r="B131" s="25" t="s">
        <v>7</v>
      </c>
      <c r="C131" s="25" t="e">
        <f>SUM(C127:C130)</f>
        <v>#VALUE!</v>
      </c>
      <c r="D131" s="25" t="e">
        <f>SUM(D127:D130)</f>
        <v>#VALUE!</v>
      </c>
      <c r="E131" s="25" t="e">
        <f>ROUND(D131-C131,2)</f>
        <v>#VALUE!</v>
      </c>
    </row>
    <row r="132" spans="1:7" x14ac:dyDescent="0.25"/>
    <row r="133" spans="1:7" x14ac:dyDescent="0.25">
      <c r="B133" s="1" t="e">
        <f>"Depois da alteração existe "&amp; IF(E131&gt;0,"um agravamento de ","uma poupança de ")&amp;ABS(E131)&amp;" € para "&amp;C98&amp;" dias."</f>
        <v>#VALUE!</v>
      </c>
    </row>
    <row r="134" spans="1:7" ht="15.75" thickBot="1" x14ac:dyDescent="0.3"/>
    <row r="135" spans="1:7" ht="15.75" thickBot="1" x14ac:dyDescent="0.3">
      <c r="B135" s="43" t="s">
        <v>51</v>
      </c>
    </row>
    <row r="136" spans="1:7" ht="15.75" thickBot="1" x14ac:dyDescent="0.3">
      <c r="B136" s="42" t="str">
        <f>IF(IFERROR(B133,"nok")="nok","nok","ok")</f>
        <v>nok</v>
      </c>
    </row>
    <row r="137" spans="1:7" x14ac:dyDescent="0.25"/>
    <row r="138" spans="1:7" s="79" customFormat="1" x14ac:dyDescent="0.25">
      <c r="A138" s="41" t="s">
        <v>70</v>
      </c>
      <c r="B138" s="60"/>
      <c r="C138" s="60"/>
      <c r="D138" s="60"/>
      <c r="E138" s="60"/>
      <c r="F138" s="60"/>
      <c r="G138" s="60"/>
    </row>
    <row r="139" spans="1:7" x14ac:dyDescent="0.25">
      <c r="A139" s="13"/>
      <c r="B139" t="s">
        <v>12</v>
      </c>
      <c r="C139" s="29" t="str">
        <f>+'Tarifa Tri-horária'!$D$16</f>
        <v>?</v>
      </c>
    </row>
    <row r="140" spans="1:7" x14ac:dyDescent="0.25">
      <c r="A140" s="13"/>
      <c r="B140" t="s">
        <v>16</v>
      </c>
      <c r="C140" s="29" t="str">
        <f>+'Tarifa Tri-horária'!$D$18</f>
        <v>?</v>
      </c>
    </row>
    <row r="141" spans="1:7" x14ac:dyDescent="0.25">
      <c r="A141" s="13"/>
      <c r="B141" t="s">
        <v>46</v>
      </c>
      <c r="C141" s="37" t="str">
        <f>+'Tarifa Tri-horária'!$D$20</f>
        <v>?</v>
      </c>
    </row>
    <row r="142" spans="1:7" x14ac:dyDescent="0.25">
      <c r="A142" s="13"/>
      <c r="B142" t="s">
        <v>71</v>
      </c>
      <c r="C142" s="37" t="str">
        <f>+'Tarifa Tri-horária'!$D$22</f>
        <v>?</v>
      </c>
    </row>
    <row r="143" spans="1:7" x14ac:dyDescent="0.25">
      <c r="A143" s="13"/>
      <c r="B143" t="s">
        <v>72</v>
      </c>
      <c r="C143" s="37" t="str">
        <f>+'Tarifa Tri-horária'!$D$24</f>
        <v>?</v>
      </c>
    </row>
    <row r="144" spans="1:7" x14ac:dyDescent="0.25">
      <c r="A144" s="13"/>
      <c r="B144" t="s">
        <v>63</v>
      </c>
      <c r="C144" s="37" t="str">
        <f>+'Tarifa Tri-horária'!$D$26</f>
        <v>?</v>
      </c>
    </row>
    <row r="145" spans="1:4" x14ac:dyDescent="0.25">
      <c r="A145" s="13"/>
    </row>
    <row r="146" spans="1:4" x14ac:dyDescent="0.25">
      <c r="A146" s="13"/>
      <c r="C146" s="1" t="s">
        <v>10</v>
      </c>
      <c r="D146" s="1" t="s">
        <v>11</v>
      </c>
    </row>
    <row r="147" spans="1:4" x14ac:dyDescent="0.25">
      <c r="A147" s="13"/>
      <c r="B147" t="s">
        <v>4</v>
      </c>
      <c r="C147" s="36" t="str">
        <f>+'Tarifa Tri-horária'!D31</f>
        <v>?</v>
      </c>
      <c r="D147" s="36" t="str">
        <f>+'Tarifa Tri-horária'!F31</f>
        <v>?</v>
      </c>
    </row>
    <row r="148" spans="1:4" x14ac:dyDescent="0.25">
      <c r="B148" t="s">
        <v>48</v>
      </c>
      <c r="C148" s="34" t="str">
        <f>+'Tarifa Tri-horária'!D38</f>
        <v>?</v>
      </c>
      <c r="D148" s="34" t="str">
        <f>+'Tarifa Tri-horária'!F38</f>
        <v>?</v>
      </c>
    </row>
    <row r="149" spans="1:4" x14ac:dyDescent="0.25">
      <c r="B149" t="s">
        <v>74</v>
      </c>
      <c r="C149" s="34" t="str">
        <f>+'Tarifa Tri-horária'!D40</f>
        <v>?</v>
      </c>
      <c r="D149" s="34" t="str">
        <f>+'Tarifa Tri-horária'!F40</f>
        <v>?</v>
      </c>
    </row>
    <row r="150" spans="1:4" x14ac:dyDescent="0.25">
      <c r="B150" t="s">
        <v>73</v>
      </c>
      <c r="C150" s="34" t="str">
        <f>+'Tarifa Tri-horária'!D42</f>
        <v>?</v>
      </c>
      <c r="D150" s="34" t="str">
        <f>+'Tarifa Tri-horária'!F42</f>
        <v>?</v>
      </c>
    </row>
    <row r="151" spans="1:4" x14ac:dyDescent="0.25">
      <c r="B151" t="s">
        <v>65</v>
      </c>
      <c r="C151" s="34" t="str">
        <f>+'Tarifa Tri-horária'!D44</f>
        <v>?</v>
      </c>
      <c r="D151" s="34" t="str">
        <f>+'Tarifa Tri-horária'!F44</f>
        <v>?</v>
      </c>
    </row>
    <row r="152" spans="1:4" x14ac:dyDescent="0.25">
      <c r="B152" t="s">
        <v>6</v>
      </c>
      <c r="C152" s="33" t="e">
        <f>VLOOKUP(C139,B4:E6,3,FALSE)</f>
        <v>#N/A</v>
      </c>
      <c r="D152" s="33" t="e">
        <f>C152</f>
        <v>#N/A</v>
      </c>
    </row>
    <row r="153" spans="1:4" x14ac:dyDescent="0.25">
      <c r="B153" t="s">
        <v>37</v>
      </c>
      <c r="C153" s="33" t="e">
        <f>IF(C147&lt;=B31,VLOOKUP(C139,B4:E6,4,FALSE),C152)</f>
        <v>#N/A</v>
      </c>
      <c r="D153" s="33" t="e">
        <f>IF(D147&lt;=B31,VLOOKUP(C139,B4:E6,4,FALSE),D152)</f>
        <v>#N/A</v>
      </c>
    </row>
    <row r="154" spans="1:4" x14ac:dyDescent="0.25">
      <c r="C154" s="32"/>
    </row>
    <row r="155" spans="1:4" x14ac:dyDescent="0.25">
      <c r="B155" s="61" t="s">
        <v>45</v>
      </c>
      <c r="C155" s="32"/>
    </row>
    <row r="156" spans="1:4" x14ac:dyDescent="0.25">
      <c r="C156" s="1" t="s">
        <v>10</v>
      </c>
      <c r="D156" s="1" t="s">
        <v>11</v>
      </c>
    </row>
    <row r="157" spans="1:4" x14ac:dyDescent="0.25">
      <c r="B157" s="39" t="s">
        <v>40</v>
      </c>
      <c r="C157" s="35" t="str">
        <f>+C141</f>
        <v>?</v>
      </c>
      <c r="D157" s="35" t="str">
        <f>+C157</f>
        <v>?</v>
      </c>
    </row>
    <row r="158" spans="1:4" x14ac:dyDescent="0.25">
      <c r="B158" s="40" t="s">
        <v>41</v>
      </c>
      <c r="C158" s="28" t="str">
        <f>IF(C140=B10,VLOOKUP(C147,B29:C38,2,FALSE),IF(C140=B11,VLOOKUP(C147,B29:D38,3,FALSE),"-"))</f>
        <v>-</v>
      </c>
      <c r="D158" s="28" t="str">
        <f>IF(C140=B10,VLOOKUP(D147,B29:C38,2,FALSE),IF(C140=B11,VLOOKUP(D147,B29:D38,3,FALSE),"-"))</f>
        <v>-</v>
      </c>
    </row>
    <row r="159" spans="1:4" x14ac:dyDescent="0.25">
      <c r="B159" s="40" t="s">
        <v>42</v>
      </c>
      <c r="C159" s="28" t="e">
        <f>+C157*C158*C152</f>
        <v>#VALUE!</v>
      </c>
      <c r="D159" s="28" t="e">
        <f>+D157*D158*D152</f>
        <v>#VALUE!</v>
      </c>
    </row>
    <row r="160" spans="1:4" x14ac:dyDescent="0.25">
      <c r="B160" s="40" t="s">
        <v>43</v>
      </c>
      <c r="C160" s="28" t="e">
        <f>+C157*C158*C153</f>
        <v>#VALUE!</v>
      </c>
      <c r="D160" s="28" t="e">
        <f>+D157*D158*D153</f>
        <v>#VALUE!</v>
      </c>
    </row>
    <row r="161" spans="2:5" x14ac:dyDescent="0.25">
      <c r="B161" s="67" t="s">
        <v>44</v>
      </c>
      <c r="C161" s="68" t="e">
        <f>+C160-C159</f>
        <v>#VALUE!</v>
      </c>
      <c r="D161" s="68" t="e">
        <f>+D160-D159</f>
        <v>#VALUE!</v>
      </c>
    </row>
    <row r="162" spans="2:5" x14ac:dyDescent="0.25"/>
    <row r="163" spans="2:5" x14ac:dyDescent="0.25">
      <c r="B163" s="61" t="s">
        <v>77</v>
      </c>
      <c r="C163" s="32"/>
    </row>
    <row r="164" spans="2:5" x14ac:dyDescent="0.25">
      <c r="C164" s="1" t="s">
        <v>10</v>
      </c>
      <c r="D164" s="1" t="s">
        <v>11</v>
      </c>
    </row>
    <row r="165" spans="2:5" x14ac:dyDescent="0.25">
      <c r="B165" s="66" t="s">
        <v>4</v>
      </c>
      <c r="C165" s="70">
        <f>IF(OR($C$140=$B$10,C147&gt;$B$49),0,C157*VLOOKUP(C147,B44:C49,2,FALSE))</f>
        <v>0</v>
      </c>
      <c r="D165" s="70">
        <f>IF(OR($C$140=$B$10,D147&gt;$B$49),0,D157*VLOOKUP(D147,B44:C49,2,FALSE))</f>
        <v>0</v>
      </c>
    </row>
    <row r="166" spans="2:5" x14ac:dyDescent="0.25">
      <c r="B166" s="66" t="s">
        <v>90</v>
      </c>
      <c r="C166" s="71">
        <f>IF(OR($C$140=$B$10,C147&gt;$B$49),0,C142*F47)</f>
        <v>0</v>
      </c>
      <c r="D166" s="71">
        <f>IF(OR($C$140=$B$10,D147&gt;$B$49),0,C142*F47)</f>
        <v>0</v>
      </c>
    </row>
    <row r="167" spans="2:5" x14ac:dyDescent="0.25">
      <c r="B167" s="66" t="s">
        <v>91</v>
      </c>
      <c r="C167" s="71">
        <f>IF(OR($C$140=$B$10,C147&gt;$B$49),0,C143*F48)</f>
        <v>0</v>
      </c>
      <c r="D167" s="71">
        <f>IF(OR($C$140=$B$10,D147&gt;$B$49),0,C143*F48)</f>
        <v>0</v>
      </c>
    </row>
    <row r="168" spans="2:5" x14ac:dyDescent="0.25">
      <c r="B168" s="62" t="s">
        <v>89</v>
      </c>
      <c r="C168" s="71">
        <f>IF(OR($C$140=$B$10,C147&gt;$B$49),0,C144*F49)</f>
        <v>0</v>
      </c>
      <c r="D168" s="71">
        <f>IF(OR($C$140=$B$10,D147&gt;$B$49),0,C144*F49)</f>
        <v>0</v>
      </c>
    </row>
    <row r="169" spans="2:5" x14ac:dyDescent="0.25">
      <c r="B169" s="69" t="s">
        <v>7</v>
      </c>
      <c r="C169" s="72">
        <f>SUM(C165:C168)</f>
        <v>0</v>
      </c>
      <c r="D169" s="72">
        <f>SUM(D165:D168)</f>
        <v>0</v>
      </c>
    </row>
    <row r="170" spans="2:5" x14ac:dyDescent="0.25"/>
    <row r="171" spans="2:5" x14ac:dyDescent="0.25">
      <c r="B171" s="61" t="s">
        <v>50</v>
      </c>
    </row>
    <row r="172" spans="2:5" x14ac:dyDescent="0.25">
      <c r="C172" s="1" t="s">
        <v>10</v>
      </c>
      <c r="D172" s="1" t="s">
        <v>11</v>
      </c>
      <c r="E172" s="1" t="s">
        <v>9</v>
      </c>
    </row>
    <row r="173" spans="2:5" x14ac:dyDescent="0.25">
      <c r="B173" s="28" t="s">
        <v>4</v>
      </c>
      <c r="C173" s="28" t="e">
        <f>ROUND(C148*$C141,2)</f>
        <v>#VALUE!</v>
      </c>
      <c r="D173" s="28" t="e">
        <f>ROUND(D148*$C141,2)</f>
        <v>#VALUE!</v>
      </c>
      <c r="E173" s="28" t="e">
        <f>ROUND(D173-C173,2)</f>
        <v>#VALUE!</v>
      </c>
    </row>
    <row r="174" spans="2:5" x14ac:dyDescent="0.25">
      <c r="B174" s="28" t="s">
        <v>5</v>
      </c>
      <c r="C174" s="38" t="e">
        <f>ROUND($C$142*C149+$C$143*C150+$C$144*C151,2)</f>
        <v>#VALUE!</v>
      </c>
      <c r="D174" s="38" t="e">
        <f>ROUND($C$142*D149+$C$143*D150+$C$144*D151,2)</f>
        <v>#VALUE!</v>
      </c>
      <c r="E174" s="28" t="e">
        <f t="shared" ref="E174:E175" si="2">ROUND(D174-C174,2)</f>
        <v>#VALUE!</v>
      </c>
    </row>
    <row r="175" spans="2:5" x14ac:dyDescent="0.25">
      <c r="B175" s="28" t="s">
        <v>87</v>
      </c>
      <c r="C175" s="38">
        <f>ROUND(-C169,2)</f>
        <v>0</v>
      </c>
      <c r="D175" s="38">
        <f>ROUND(-D169,2)</f>
        <v>0</v>
      </c>
      <c r="E175" s="28">
        <f t="shared" si="2"/>
        <v>0</v>
      </c>
    </row>
    <row r="176" spans="2:5" x14ac:dyDescent="0.25">
      <c r="B176" s="28" t="s">
        <v>30</v>
      </c>
      <c r="C176" s="28" t="e">
        <f>ROUND((C173+C174+C175)*C153,2)</f>
        <v>#VALUE!</v>
      </c>
      <c r="D176" s="28" t="e">
        <f>ROUND((D173+D174+D175)*D153,2)</f>
        <v>#VALUE!</v>
      </c>
      <c r="E176" s="28" t="e">
        <f>ROUND(D176-C176,2)</f>
        <v>#VALUE!</v>
      </c>
    </row>
    <row r="177" spans="2:5" x14ac:dyDescent="0.25">
      <c r="B177" s="25" t="s">
        <v>7</v>
      </c>
      <c r="C177" s="25" t="e">
        <f>SUM(C173:C176)</f>
        <v>#VALUE!</v>
      </c>
      <c r="D177" s="25" t="e">
        <f>SUM(D173:D176)</f>
        <v>#VALUE!</v>
      </c>
      <c r="E177" s="25" t="e">
        <f>ROUND(D177-C177,2)</f>
        <v>#VALUE!</v>
      </c>
    </row>
    <row r="178" spans="2:5" x14ac:dyDescent="0.25"/>
    <row r="179" spans="2:5" x14ac:dyDescent="0.25">
      <c r="B179" s="1" t="e">
        <f>"Depois da alteração existe "&amp; IF(E177&gt;0,"um agravamento de ","uma poupança de ")&amp;ABS(E177)&amp;" € para "&amp;C141&amp;" dias."</f>
        <v>#VALUE!</v>
      </c>
    </row>
    <row r="180" spans="2:5" ht="15.75" thickBot="1" x14ac:dyDescent="0.3"/>
    <row r="181" spans="2:5" ht="15.75" thickBot="1" x14ac:dyDescent="0.3">
      <c r="B181" s="43" t="s">
        <v>51</v>
      </c>
    </row>
    <row r="182" spans="2:5" ht="15.75" thickBot="1" x14ac:dyDescent="0.3">
      <c r="B182" s="42" t="str">
        <f>IF(IFERROR(B179,"nok")="nok","nok","ok")</f>
        <v>nok</v>
      </c>
    </row>
    <row r="183" spans="2:5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3</vt:i4>
      </vt:variant>
    </vt:vector>
  </HeadingPairs>
  <TitlesOfParts>
    <vt:vector size="7" baseType="lpstr">
      <vt:lpstr>Tarifa Simples</vt:lpstr>
      <vt:lpstr>Tarifa Bi-horária</vt:lpstr>
      <vt:lpstr>Tarifa Tri-horária</vt:lpstr>
      <vt:lpstr>Dados</vt:lpstr>
      <vt:lpstr>potencia</vt:lpstr>
      <vt:lpstr>regiao</vt:lpstr>
      <vt:lpstr>tsocial</vt:lpstr>
    </vt:vector>
  </TitlesOfParts>
  <Company>ERSE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Horta</dc:creator>
  <cp:lastModifiedBy>Andre Leitao</cp:lastModifiedBy>
  <dcterms:created xsi:type="dcterms:W3CDTF">2019-04-18T09:04:15Z</dcterms:created>
  <dcterms:modified xsi:type="dcterms:W3CDTF">2026-01-13T14:54:31Z</dcterms:modified>
  <cp:contentStatus/>
</cp:coreProperties>
</file>