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T:\COMUM\Simulador\Calculadora Tarifa Social\2024\2024 10 14 Tarifas SE 2024 e Tarifas Gás 2024-2025 (outubro 2024)\"/>
    </mc:Choice>
  </mc:AlternateContent>
  <xr:revisionPtr revIDLastSave="0" documentId="13_ncr:1_{40059C1C-89E7-4358-A179-4C09D4881AF8}" xr6:coauthVersionLast="47" xr6:coauthVersionMax="47" xr10:uidLastSave="{00000000-0000-0000-0000-000000000000}"/>
  <workbookProtection workbookAlgorithmName="SHA-512" workbookHashValue="wccHG+WEKVwM2MEcZ9NfA/JkxNWEA11Bu4+H/W9gT5gm1ildhxLw4h75Gq1aSUO2XLhxW4Mf8UaueFV79vx8ww==" workbookSaltValue="ZyeOKAVDP0uOfocI+DZCzw==" workbookSpinCount="100000" lockStructure="1"/>
  <bookViews>
    <workbookView xWindow="-108" yWindow="-108" windowWidth="23256" windowHeight="14016" activeTab="1" xr2:uid="{00000000-000D-0000-FFFF-FFFF0000000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9" l="1"/>
  <c r="C124" i="3"/>
  <c r="C135" i="3"/>
  <c r="B62" i="3"/>
  <c r="G126" i="3"/>
  <c r="G140" i="3" s="1"/>
  <c r="B63" i="3" l="1"/>
  <c r="B78" i="3"/>
  <c r="B77" i="3"/>
  <c r="B76" i="3"/>
  <c r="B75" i="3"/>
  <c r="B74" i="3"/>
  <c r="B73" i="3"/>
  <c r="B82" i="3" l="1"/>
  <c r="B83" i="3"/>
  <c r="B79" i="3"/>
  <c r="B85" i="3"/>
  <c r="B84" i="3"/>
  <c r="B86" i="3"/>
  <c r="B25" i="3"/>
  <c r="G130" i="3" l="1"/>
  <c r="B3" i="8"/>
  <c r="B3" i="1"/>
  <c r="L130" i="3" l="1"/>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39" i="9"/>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E141" i="3" s="1"/>
  <c r="C141" i="3"/>
  <c r="C130" i="3"/>
  <c r="I130" i="3"/>
  <c r="E130" i="3" s="1"/>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A204" authorId="0" shapeId="0" xr:uid="{00000000-0006-0000-0200-000001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xr:uid="{00000000-0006-0000-0200-000002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xr:uid="{00000000-0006-0000-0200-000003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xr:uid="{00000000-0006-0000-0200-000004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xr:uid="{00000000-0006-0000-0200-000005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sharedStrings.xml><?xml version="1.0" encoding="utf-8"?>
<sst xmlns="http://schemas.openxmlformats.org/spreadsheetml/2006/main" count="366" uniqueCount="161">
  <si>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</si>
  <si>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</si>
  <si>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</si>
  <si>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</si>
  <si>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</si>
  <si>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</si>
  <si>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</si>
  <si>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</si>
  <si>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</si>
  <si>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</si>
  <si>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</si>
  <si>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</si>
  <si>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</si>
  <si>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</si>
  <si>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</si>
  <si>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</si>
  <si>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</si>
  <si>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</si>
  <si>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</si>
  <si>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</si>
  <si>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</si>
  <si>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</si>
  <si>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</si>
  <si>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</si>
  <si>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</si>
  <si>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</si>
  <si>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</si>
  <si>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</si>
  <si>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</si>
  <si>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</si>
  <si>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</si>
  <si>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</si>
  <si>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</si>
  <si>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</si>
  <si>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</si>
  <si>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</si>
  <si>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</si>
  <si>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</si>
  <si>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</si>
  <si>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</si>
  <si>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</si>
  <si>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</si>
  <si>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</si>
  <si>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</si>
  <si>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</si>
  <si>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</si>
  <si>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</si>
  <si>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</si>
  <si>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</si>
  <si>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</si>
  <si>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</si>
  <si>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</si>
  <si>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</si>
  <si>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</si>
  <si>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</si>
  <si>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</si>
  <si>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</si>
  <si>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</si>
  <si>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</si>
  <si>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</si>
  <si>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</si>
  <si>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</si>
  <si>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</si>
  <si>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</si>
  <si>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</si>
  <si>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</si>
  <si>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</si>
  <si>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</si>
  <si>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</si>
  <si>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</si>
  <si>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</si>
  <si>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</si>
  <si>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</si>
  <si>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</si>
  <si>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</si>
  <si>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</si>
  <si>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</si>
  <si>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</si>
  <si>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</si>
  <si>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</si>
  <si>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</si>
  <si>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</si>
  <si>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</si>
  <si>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</si>
  <si>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</si>
  <si>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</si>
  <si>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</si>
  <si>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</si>
  <si>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</si>
  <si>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</si>
  <si>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</si>
  <si>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</si>
  <si>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</si>
  <si>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</si>
  <si>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</si>
  <si>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</si>
  <si>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</si>
  <si>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</si>
  <si>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</si>
  <si>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</si>
  <si>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</si>
  <si>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</si>
  <si>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</si>
  <si>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</si>
  <si>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</si>
  <si>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</si>
  <si>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</si>
  <si>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</si>
  <si>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</si>
  <si>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</si>
  <si>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</si>
  <si>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</si>
  <si>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</si>
  <si>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</si>
  <si>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</si>
  <si>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</si>
  <si>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</si>
  <si>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</si>
  <si>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</si>
  <si>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</si>
  <si>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</si>
  <si>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</si>
  <si>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</si>
  <si>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</si>
  <si>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</si>
  <si>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</si>
  <si>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</si>
  <si>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</si>
  <si>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</si>
  <si>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</si>
  <si>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</si>
  <si>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</si>
  <si>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</si>
  <si>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</si>
  <si>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</si>
  <si>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</si>
  <si>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</si>
  <si>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</si>
  <si>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</si>
  <si>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</si>
  <si>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</si>
  <si>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</si>
  <si>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</si>
  <si>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</si>
  <si>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</si>
  <si>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</si>
  <si>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</si>
  <si>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</si>
  <si>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</si>
  <si>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</si>
  <si>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</si>
  <si>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</si>
  <si>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</si>
  <si>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</si>
  <si>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</si>
  <si>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</si>
  <si>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</si>
  <si>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Verificado a 3 de jul. de 2024</t>
  </si>
  <si>
    <t>Valores válidos a partir de 1 de junho de 2024</t>
  </si>
  <si>
    <t>Atualizado a 14 de out. de 2024</t>
  </si>
  <si>
    <t>Valores válidos a partir de 1 outubro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</si>
</sst>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xr:uid="{00000000-0005-0000-0000-000002000000}"/>
    <cellStyle name="Normal_variacoestarifas" xfId="1" xr:uid="{00000000-0005-0000-0000-000003000000}"/>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631031</xdr:colOff>
          <xdr:row>3</xdr:row>
          <xdr:rowOff>71438</xdr:rowOff>
        </xdr:from>
        <xdr:to>
          <xdr:col>19</xdr:col>
          <xdr:colOff>444673</xdr:colOff>
          <xdr:row>31</xdr:row>
          <xdr:rowOff>102563</xdr:rowOff>
        </xdr:to>
        <xdr:pic>
          <xdr:nvPicPr>
            <xdr:cNvPr id="4" name="Imagem 3">
              <a:extLst>
                <a:ext uri="{FF2B5EF4-FFF2-40B4-BE49-F238E27FC236}">
                  <a16:creationId xmlns:a16="http://schemas.microsoft.com/office/drawing/2014/main" id="{CCF74B19-4D08-46B8-9B40-4468903E85F1}"/>
                </a:ext>
              </a:extLst>
            </xdr:cNvPr>
            <xdr:cNvPicPr>
              <a:picLocks noChangeAspect="1" noChangeArrowheads="1"/>
              <a:extLst>
                <a:ext uri="{84589F7E-364E-4C9E-8A38-B11213B215E9}">
                  <a14:cameraTool cellRange="'Dados Eletricidade'!$N$122:$X$147" spid="_x0000_s1793"/>
                </a:ext>
              </a:extLst>
            </xdr:cNvPicPr>
          </xdr:nvPicPr>
          <xdr:blipFill>
            <a:blip xmlns:r="http://schemas.openxmlformats.org/officeDocument/2006/relationships" r:embed="rId3"/>
            <a:srcRect/>
            <a:stretch>
              <a:fillRect/>
            </a:stretch>
          </xdr:blipFill>
          <xdr:spPr bwMode="auto">
            <a:xfrm>
              <a:off x="6822281" y="785813"/>
              <a:ext cx="9302923" cy="550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Dados Gás'!$O$43:$W$58" spid="_x0000_s7410"/>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T47"/>
  <sheetViews>
    <sheetView showGridLines="0" showRowColHeaders="0" zoomScale="80" zoomScaleNormal="80" workbookViewId="0">
      <selection activeCell="C8" sqref="C8"/>
    </sheetView>
  </sheetViews>
  <sheetFormatPr defaultColWidth="0" defaultRowHeight="14.4" zeroHeight="1"/>
  <cols>
    <col min="1" max="1" width="3.33203125" style="105" customWidth="1"/>
    <col min="2" max="2" width="57" style="105" customWidth="1"/>
    <col min="3" max="3" width="23" style="105" customWidth="1"/>
    <col min="4" max="4" width="2.6640625" style="105" bestFit="1" customWidth="1"/>
    <col min="5" max="5" width="7" style="105" customWidth="1"/>
    <col min="6" max="6" width="19.109375" style="105" customWidth="1"/>
    <col min="7" max="7" width="9.109375" style="105" customWidth="1"/>
    <col min="8" max="8" width="14" style="105" customWidth="1"/>
    <col min="9" max="19" width="9.109375" style="105" customWidth="1"/>
    <col min="20" max="20" width="7.6640625" style="105" customWidth="1"/>
    <col min="21" max="21" width="9.109375" style="105" hidden="1" customWidth="1"/>
    <col min="22" max="16384" width="9.109375" style="105" hidden="1"/>
  </cols>
  <sheetData>
    <row r="1" spans="1:8"/>
    <row r="2" spans="1:8" ht="25.8">
      <c r="B2" s="106" t="s">
        <v>22</v>
      </c>
    </row>
    <row r="3" spans="1:8">
      <c r="B3" s="107" t="str">
        <f>'Dados Eletricidade'!A7</f>
        <v>Valores válidos a partir de 1 de junho de 2024</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5czwrL9lKaL4JJ/X1oh7BhOijdd5rTh7Beed3jDvuhAboRw/7HzZfgY0uUsjtjsdZ+99Ysig/06fgg6X3UmrLQ==" saltValue="APK+08GYpYu2ovX7qP8IKw=="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xr:uid="{00000000-0002-0000-0000-000000000000}">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xr:uid="{00000000-0002-0000-0000-000001000000}">
      <formula1>potencias</formula1>
    </dataValidation>
    <dataValidation type="whole" allowBlank="1" showErrorMessage="1" error="Deve introduzir apenas números, sem texto adicional._x000a_" prompt="Introduza o número de dias considerados na sua fatura (apenas dígitos, sem letras)." sqref="C8:D8" xr:uid="{00000000-0002-0000-0000-000002000000}">
      <formula1>0</formula1>
      <formula2>366</formula2>
    </dataValidation>
    <dataValidation type="whole" operator="greaterThanOrEqual" allowBlank="1" showInputMessage="1" showErrorMessage="1" error="Deve introduzir apenas números, sem texto adicional." sqref="C15:C17" xr:uid="{00000000-0002-0000-0000-000003000000}">
      <formula1>0</formula1>
    </dataValidation>
    <dataValidation type="list" errorStyle="information" showErrorMessage="1" error="Clique no quadrado com a seta para abrir a lista com as opções tarifárias e selecione um dos casos." prompt="Selecione «Sim» ou «Não»" sqref="C19" xr:uid="{00000000-0002-0000-0000-000004000000}">
      <formula1>CAV_EE</formula1>
    </dataValidation>
    <dataValidation type="list" errorStyle="information" showErrorMessage="1" error="Clique no quadrado com a seta para abrir a lista com as opções tarifárias e selecione um dos casos." prompt="Selecione «Sim» ou «Não»" sqref="C21" xr:uid="{00000000-0002-0000-0000-000005000000}">
      <formula1>territorio</formula1>
    </dataValidation>
  </dataValidations>
  <hyperlinks>
    <hyperlink ref="B27" r:id="rId1" location="tarifa-social" xr:uid="{00000000-0004-0000-0000-000000000000}"/>
    <hyperlink ref="B28" r:id="rId2" xr:uid="{00000000-0004-0000-0000-000001000000}"/>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W36"/>
  <sheetViews>
    <sheetView showGridLines="0" showRowColHeaders="0" tabSelected="1" zoomScale="90" zoomScaleNormal="90" workbookViewId="0">
      <selection activeCell="B32" sqref="B32"/>
    </sheetView>
  </sheetViews>
  <sheetFormatPr defaultColWidth="0" defaultRowHeight="14.4" zeroHeight="1"/>
  <cols>
    <col min="1" max="1" width="5.33203125" style="22" customWidth="1"/>
    <col min="2" max="2" width="57" style="22" customWidth="1"/>
    <col min="3" max="3" width="30.109375" style="22" customWidth="1"/>
    <col min="4" max="4" width="2.6640625" style="22" bestFit="1" customWidth="1"/>
    <col min="5" max="5" width="7" style="22" customWidth="1"/>
    <col min="6" max="6" width="8.44140625" style="22" customWidth="1"/>
    <col min="7" max="7" width="9.109375" style="22" customWidth="1"/>
    <col min="8" max="8" width="14" style="22" customWidth="1"/>
    <col min="9" max="23" width="9.109375" style="22" customWidth="1"/>
    <col min="24" max="16384" width="9.109375" style="22" hidden="1"/>
  </cols>
  <sheetData>
    <row r="1" spans="1:8"/>
    <row r="2" spans="1:8" ht="25.8">
      <c r="B2" s="157" t="s">
        <v>23</v>
      </c>
    </row>
    <row r="3" spans="1:8">
      <c r="B3" s="158" t="str">
        <f>'Dados Gás'!A7</f>
        <v>Valores válidos a partir de 1 outubro de 2024</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t="s">
        <v>54</v>
      </c>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jWAX6OvV3ENL3kOCYXQMtfFXaSFmbItn0aCmuD83KxPqpD8miOy47sP91BuVNW9tA7nOb50h1/olZlhgs5pj1Q==" saltValue="YzUT/d372UryojC7/BZEoQ=="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xr:uid="{00000000-0002-0000-0100-000000000000}">
      <formula1>0</formula1>
      <formula2>366</formula2>
    </dataValidation>
    <dataValidation allowBlank="1" sqref="C12" xr:uid="{00000000-0002-0000-0100-000001000000}"/>
    <dataValidation type="list" showErrorMessage="1" prompt="Selecione o seu escalão de consumo a partir da lista._x000a_Só podem beneficiar da tarifa social os clientes do Escalão 1 e do Escalão 2." sqref="C10" xr:uid="{00000000-0002-0000-0100-000002000000}">
      <formula1>escalao</formula1>
    </dataValidation>
  </dataValidations>
  <hyperlinks>
    <hyperlink ref="B32" r:id="rId1" location="tarifa-social" xr:uid="{00000000-0004-0000-0100-000000000000}"/>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B240"/>
  <sheetViews>
    <sheetView showGridLines="0" zoomScale="85" zoomScaleNormal="85" workbookViewId="0">
      <selection activeCell="C40" sqref="C40:C45"/>
    </sheetView>
  </sheetViews>
  <sheetFormatPr defaultColWidth="0" defaultRowHeight="14.4" zeroHeight="1"/>
  <cols>
    <col min="1" max="1" width="61" customWidth="1"/>
    <col min="2" max="2" width="31" customWidth="1"/>
    <col min="3" max="3" width="52.109375"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5.88671875" customWidth="1"/>
    <col min="16" max="16" width="47.33203125" customWidth="1"/>
    <col min="17" max="17" width="3" customWidth="1"/>
    <col min="18" max="18" width="11.44140625" customWidth="1"/>
    <col min="19" max="19" width="3.44140625" customWidth="1"/>
    <col min="20" max="20" width="10.5546875" customWidth="1"/>
    <col min="21" max="21" width="4" customWidth="1"/>
    <col min="22" max="22" width="13.44140625" bestFit="1" customWidth="1"/>
    <col min="23"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157</v>
      </c>
    </row>
    <row r="5" spans="1:3">
      <c r="A5" s="21"/>
    </row>
    <row r="6" spans="1:3">
      <c r="A6" s="78" t="s">
        <v>141</v>
      </c>
    </row>
    <row r="7" spans="1:3">
      <c r="A7" s="187" t="s">
        <v>158</v>
      </c>
    </row>
    <row r="8" spans="1:3">
      <c r="A8" s="21"/>
    </row>
    <row r="9" spans="1:3">
      <c r="A9" s="78" t="s">
        <v>121</v>
      </c>
      <c r="B9" s="78"/>
    </row>
    <row r="10" spans="1:3">
      <c r="A10" s="172" t="s">
        <v>122</v>
      </c>
      <c r="B10" s="173"/>
    </row>
    <row r="11" spans="1:3">
      <c r="A11" s="170" t="s">
        <v>62</v>
      </c>
      <c r="B11" s="71">
        <v>0.23</v>
      </c>
    </row>
    <row r="12" spans="1:3">
      <c r="A12" s="170" t="s">
        <v>119</v>
      </c>
      <c r="B12" s="71">
        <v>0.06</v>
      </c>
    </row>
    <row r="13" spans="1:3">
      <c r="A13" s="171" t="s">
        <v>63</v>
      </c>
      <c r="B13" s="71">
        <v>0.06</v>
      </c>
    </row>
    <row r="14" spans="1:3">
      <c r="A14" s="172" t="s">
        <v>123</v>
      </c>
      <c r="B14" s="173"/>
    </row>
    <row r="15" spans="1:3">
      <c r="A15" s="170" t="s">
        <v>62</v>
      </c>
      <c r="B15" s="71">
        <v>0.16</v>
      </c>
      <c r="C15" s="188" t="s">
        <v>142</v>
      </c>
    </row>
    <row r="16" spans="1:3">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3.1100000000000003E-2</v>
      </c>
    </row>
    <row r="34" spans="1:3">
      <c r="A34" s="16"/>
      <c r="B34" s="6">
        <v>2.2999999999999998</v>
      </c>
      <c r="C34" s="53">
        <v>6.2300000000000008E-2</v>
      </c>
    </row>
    <row r="35" spans="1:3">
      <c r="A35" s="17" t="s">
        <v>2</v>
      </c>
      <c r="B35" s="6">
        <v>3.45</v>
      </c>
      <c r="C35" s="53">
        <v>9.329999999999998E-2</v>
      </c>
    </row>
    <row r="36" spans="1:3">
      <c r="A36" s="17" t="s">
        <v>3</v>
      </c>
      <c r="B36" s="6">
        <v>4.5999999999999996</v>
      </c>
      <c r="C36" s="53">
        <v>0.1244</v>
      </c>
    </row>
    <row r="37" spans="1:3">
      <c r="A37" s="18"/>
      <c r="B37" s="6">
        <v>5.7</v>
      </c>
      <c r="C37" s="53">
        <v>0.15559999999999999</v>
      </c>
    </row>
    <row r="38" spans="1:3">
      <c r="A38" s="19"/>
      <c r="B38" s="6">
        <v>6.9</v>
      </c>
      <c r="C38" s="53">
        <v>0.18669999999999998</v>
      </c>
    </row>
    <row r="39" spans="1:3">
      <c r="A39" s="1" t="s">
        <v>4</v>
      </c>
      <c r="B39" s="1"/>
      <c r="C39" s="2" t="s">
        <v>5</v>
      </c>
    </row>
    <row r="40" spans="1:3">
      <c r="A40" s="3" t="s">
        <v>6</v>
      </c>
      <c r="B40" s="20"/>
      <c r="C40" s="53">
        <v>4.7300000000000002E-2</v>
      </c>
    </row>
    <row r="41" spans="1:3">
      <c r="A41" s="199" t="s">
        <v>7</v>
      </c>
      <c r="B41" s="4" t="s">
        <v>8</v>
      </c>
      <c r="C41" s="53">
        <v>4.7300000000000002E-2</v>
      </c>
    </row>
    <row r="42" spans="1:3">
      <c r="A42" s="200"/>
      <c r="B42" s="4" t="s">
        <v>9</v>
      </c>
      <c r="C42" s="53">
        <v>4.7300000000000002E-2</v>
      </c>
    </row>
    <row r="43" spans="1:3">
      <c r="B43" s="4" t="s">
        <v>11</v>
      </c>
      <c r="C43" s="53">
        <v>4.7300000000000002E-2</v>
      </c>
    </row>
    <row r="44" spans="1:3">
      <c r="A44" s="5" t="s">
        <v>10</v>
      </c>
      <c r="B44" s="4" t="s">
        <v>12</v>
      </c>
      <c r="C44" s="53">
        <v>4.7300000000000002E-2</v>
      </c>
    </row>
    <row r="45" spans="1:3">
      <c r="A45" s="7"/>
      <c r="B45" s="4" t="s">
        <v>13</v>
      </c>
      <c r="C45" s="53">
        <v>4.7300000000000002E-2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143</v>
      </c>
      <c r="B55" s="52">
        <v>30</v>
      </c>
      <c r="C55" t="s">
        <v>31</v>
      </c>
    </row>
    <row r="56" spans="1:25">
      <c r="A56" s="82" t="s">
        <v>155</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150</v>
      </c>
    </row>
    <row r="73" spans="1:3">
      <c r="A73" s="82" t="s">
        <v>144</v>
      </c>
      <c r="B73" s="52" t="str">
        <f>+IF(Eletricidade!C12="Simples",Eletricidade!C15,"")</f>
        <v/>
      </c>
      <c r="C73" s="83" t="s">
        <v>32</v>
      </c>
    </row>
    <row r="74" spans="1:3">
      <c r="A74" s="82" t="s">
        <v>145</v>
      </c>
      <c r="B74" s="52" t="str">
        <f>+IF(Eletricidade!C12="Bi-horário",Eletricidade!C16,"")</f>
        <v/>
      </c>
      <c r="C74" s="83" t="s">
        <v>32</v>
      </c>
    </row>
    <row r="75" spans="1:3">
      <c r="A75" s="82" t="s">
        <v>146</v>
      </c>
      <c r="B75" s="52" t="str">
        <f>+IF(Eletricidade!C12="Bi-horário",Eletricidade!C15,"")</f>
        <v/>
      </c>
      <c r="C75" s="83" t="s">
        <v>32</v>
      </c>
    </row>
    <row r="76" spans="1:3">
      <c r="A76" s="82" t="s">
        <v>147</v>
      </c>
      <c r="B76" s="52" t="str">
        <f>+IF(Eletricidade!C12="Tri-horário",Eletricidade!C17,"")</f>
        <v/>
      </c>
      <c r="C76" s="83" t="s">
        <v>32</v>
      </c>
    </row>
    <row r="77" spans="1:3">
      <c r="A77" s="82" t="s">
        <v>148</v>
      </c>
      <c r="B77" s="52" t="str">
        <f>+IF(Eletricidade!C12="Tri-horário",Eletricidade!C16,"")</f>
        <v/>
      </c>
      <c r="C77" s="83" t="s">
        <v>32</v>
      </c>
    </row>
    <row r="78" spans="1:3">
      <c r="A78" s="82" t="s">
        <v>149</v>
      </c>
      <c r="B78" s="52" t="str">
        <f>+IF(Eletricidade!C12="Tri-horário",Eletricidade!C15,"")</f>
        <v/>
      </c>
      <c r="C78" s="83" t="s">
        <v>32</v>
      </c>
    </row>
    <row r="79" spans="1:3">
      <c r="A79" s="82" t="s">
        <v>156</v>
      </c>
      <c r="B79" s="52" t="str">
        <f>+IF(Eletricidade!C12="Simples",B73,IF(Eletricidade!C12="Bi-horário",SUM(B74:B75),IF(Eletricidade!C12="Tri-horário",SUM(B76:B78),"")))</f>
        <v/>
      </c>
      <c r="C79" s="83" t="s">
        <v>32</v>
      </c>
    </row>
    <row r="80" spans="1:3">
      <c r="A80" s="21"/>
      <c r="B80" s="21"/>
      <c r="C80" s="83"/>
    </row>
    <row r="81" spans="1:3">
      <c r="A81" s="8" t="s">
        <v>151</v>
      </c>
      <c r="B81" s="21"/>
      <c r="C81" s="83"/>
    </row>
    <row r="82" spans="1:3">
      <c r="A82" s="82" t="s">
        <v>145</v>
      </c>
      <c r="B82" s="192" t="str">
        <f>+IF(Eletricidade!C12="Bi-horário",B74/SUM(B74:B75),"")</f>
        <v/>
      </c>
      <c r="C82" s="83" t="s">
        <v>152</v>
      </c>
    </row>
    <row r="83" spans="1:3">
      <c r="A83" s="82" t="s">
        <v>146</v>
      </c>
      <c r="B83" s="192" t="str">
        <f>+IF(Eletricidade!C12="Bi-horário",B75/SUM(B74:B75),"")</f>
        <v/>
      </c>
      <c r="C83" s="83" t="s">
        <v>152</v>
      </c>
    </row>
    <row r="84" spans="1:3">
      <c r="A84" s="82" t="s">
        <v>147</v>
      </c>
      <c r="B84" s="192" t="str">
        <f>+IF(Eletricidade!C12="Tri-horário",B76/SUM(B76:B78),"")</f>
        <v/>
      </c>
      <c r="C84" s="83" t="s">
        <v>152</v>
      </c>
    </row>
    <row r="85" spans="1:3">
      <c r="A85" s="82" t="s">
        <v>148</v>
      </c>
      <c r="B85" s="192" t="str">
        <f>+IF(Eletricidade!C12="Tri-horário",B77/SUM(B76:B78),"")</f>
        <v/>
      </c>
      <c r="C85" s="83" t="s">
        <v>152</v>
      </c>
    </row>
    <row r="86" spans="1:3">
      <c r="A86" s="82" t="s">
        <v>149</v>
      </c>
      <c r="B86" s="192" t="str">
        <f>+IF(Eletricidade!C12="Tri-horário",B78/SUM(B76:B78),"")</f>
        <v/>
      </c>
      <c r="C86" s="83" t="s">
        <v>152</v>
      </c>
    </row>
    <row r="87" spans="1:3">
      <c r="A87" s="193"/>
      <c r="B87" s="193"/>
      <c r="C87" s="83"/>
    </row>
    <row r="88" spans="1:3">
      <c r="A88" s="8" t="s">
        <v>153</v>
      </c>
      <c r="B88" s="193"/>
      <c r="C88" s="83"/>
    </row>
    <row r="89" spans="1:3">
      <c r="A89" s="82" t="s">
        <v>144</v>
      </c>
      <c r="B89" s="52">
        <f>+IF(B79&gt;=B56,B56,B79)</f>
        <v>0</v>
      </c>
      <c r="C89" s="83" t="s">
        <v>32</v>
      </c>
    </row>
    <row r="90" spans="1:3">
      <c r="A90" s="82" t="s">
        <v>145</v>
      </c>
      <c r="B90" s="52" t="str">
        <f>+IFERROR(ROUND($B$89*B82,2),"")</f>
        <v/>
      </c>
      <c r="C90" s="83" t="s">
        <v>32</v>
      </c>
    </row>
    <row r="91" spans="1:3">
      <c r="A91" s="82" t="s">
        <v>146</v>
      </c>
      <c r="B91" s="52" t="str">
        <f t="shared" ref="B91:B94" si="0">+IFERROR(ROUND($B$89*B83,2),"")</f>
        <v/>
      </c>
      <c r="C91" s="83" t="s">
        <v>32</v>
      </c>
    </row>
    <row r="92" spans="1:3">
      <c r="A92" s="82" t="s">
        <v>147</v>
      </c>
      <c r="B92" s="52" t="str">
        <f t="shared" si="0"/>
        <v/>
      </c>
      <c r="C92" s="83" t="s">
        <v>32</v>
      </c>
    </row>
    <row r="93" spans="1:3">
      <c r="A93" s="82" t="s">
        <v>148</v>
      </c>
      <c r="B93" s="52" t="str">
        <f t="shared" si="0"/>
        <v/>
      </c>
      <c r="C93" s="83" t="s">
        <v>32</v>
      </c>
    </row>
    <row r="94" spans="1:3">
      <c r="A94" s="82" t="s">
        <v>149</v>
      </c>
      <c r="B94" s="52" t="str">
        <f t="shared" si="0"/>
        <v/>
      </c>
      <c r="C94" s="83" t="s">
        <v>32</v>
      </c>
    </row>
    <row r="95" spans="1:3">
      <c r="A95" s="21"/>
      <c r="B95" s="21"/>
      <c r="C95" s="83"/>
    </row>
    <row r="96" spans="1:3">
      <c r="A96" s="8" t="s">
        <v>126</v>
      </c>
    </row>
    <row r="97" spans="1:3">
      <c r="A97" s="82" t="s">
        <v>144</v>
      </c>
      <c r="B97" s="52" t="str">
        <f t="shared" ref="B97:B102" si="1">+IFERROR(ROUNDDOWN(B73-B89,2),"")</f>
        <v/>
      </c>
      <c r="C97" s="83" t="s">
        <v>32</v>
      </c>
    </row>
    <row r="98" spans="1:3">
      <c r="A98" s="82" t="s">
        <v>145</v>
      </c>
      <c r="B98" s="52" t="str">
        <f t="shared" si="1"/>
        <v/>
      </c>
      <c r="C98" s="83" t="s">
        <v>32</v>
      </c>
    </row>
    <row r="99" spans="1:3">
      <c r="A99" s="82" t="s">
        <v>146</v>
      </c>
      <c r="B99" s="52" t="str">
        <f t="shared" si="1"/>
        <v/>
      </c>
      <c r="C99" s="83" t="s">
        <v>32</v>
      </c>
    </row>
    <row r="100" spans="1:3">
      <c r="A100" s="82" t="s">
        <v>147</v>
      </c>
      <c r="B100" s="52" t="str">
        <f t="shared" si="1"/>
        <v/>
      </c>
      <c r="C100" s="83" t="s">
        <v>32</v>
      </c>
    </row>
    <row r="101" spans="1:3">
      <c r="A101" s="82" t="s">
        <v>148</v>
      </c>
      <c r="B101" s="52" t="str">
        <f t="shared" si="1"/>
        <v/>
      </c>
      <c r="C101" s="83" t="s">
        <v>32</v>
      </c>
    </row>
    <row r="102" spans="1:3">
      <c r="A102" s="82" t="s">
        <v>149</v>
      </c>
      <c r="B102" s="52" t="str">
        <f t="shared" si="1"/>
        <v/>
      </c>
      <c r="C102" s="83" t="s">
        <v>32</v>
      </c>
    </row>
    <row r="103" spans="1:3"/>
    <row r="104" spans="1:3">
      <c r="A104" s="8" t="s">
        <v>154</v>
      </c>
    </row>
    <row r="105" spans="1:3">
      <c r="A105" s="82" t="s">
        <v>144</v>
      </c>
      <c r="B105" s="196">
        <f>+IFERROR(IF(B66&lt;="6,9",IF(B79&lt;=B89,ROUND(B79,2),ROUND(B89,2)),""),"")</f>
        <v>0</v>
      </c>
      <c r="C105" s="83" t="s">
        <v>32</v>
      </c>
    </row>
    <row r="106" spans="1:3">
      <c r="A106" s="82" t="s">
        <v>145</v>
      </c>
      <c r="B106" s="52" t="str">
        <f>+IFERROR(IF($B$66&lt;="6,9",IF(B74&lt;=B90,ROUND(B74,2),ROUND(B90,2)),""),"")</f>
        <v/>
      </c>
      <c r="C106" s="83" t="s">
        <v>32</v>
      </c>
    </row>
    <row r="107" spans="1:3">
      <c r="A107" s="82" t="s">
        <v>146</v>
      </c>
      <c r="B107" s="52" t="str">
        <f>+IFERROR(IF($B$66&lt;="6,9",IF(B75&lt;=B91,ROUND(B75,2),ROUND(B91,2)),""),"")</f>
        <v/>
      </c>
      <c r="C107" s="83" t="s">
        <v>32</v>
      </c>
    </row>
    <row r="108" spans="1:3">
      <c r="A108" s="82" t="s">
        <v>147</v>
      </c>
      <c r="B108" s="52" t="str">
        <f>+IFERROR(IF($B$66&lt;="6,9",IF(B76&lt;=B92,ROUND(B76,2),ROUND(B92,2)),""),"")</f>
        <v/>
      </c>
      <c r="C108" s="83" t="s">
        <v>32</v>
      </c>
    </row>
    <row r="109" spans="1:3">
      <c r="A109" s="82" t="s">
        <v>148</v>
      </c>
      <c r="B109" s="52" t="str">
        <f>+IFERROR(IF($B$66&lt;="6,9",IF(B77&lt;=B93,ROUND(B77,2),ROUND(B93,2)),""),"")</f>
        <v/>
      </c>
      <c r="C109" s="83" t="s">
        <v>32</v>
      </c>
    </row>
    <row r="110" spans="1:3">
      <c r="A110" s="82" t="s">
        <v>149</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 thickBot="1">
      <c r="N122" s="10"/>
      <c r="O122" s="10"/>
      <c r="P122" s="10"/>
      <c r="Q122" s="10"/>
      <c r="R122" s="10"/>
      <c r="S122" s="10"/>
      <c r="T122" s="10"/>
      <c r="U122" s="10"/>
      <c r="V122" s="10"/>
      <c r="W122" s="10"/>
      <c r="X122" s="10"/>
    </row>
    <row r="123" spans="1:24" ht="15.6"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2"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2"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2"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 thickBot="1">
      <c r="A157" s="13">
        <v>6.9</v>
      </c>
    </row>
    <row r="158" spans="1:28" ht="15" thickBot="1">
      <c r="A158" s="104" t="s">
        <v>94</v>
      </c>
    </row>
    <row r="159" spans="1:28">
      <c r="A159" s="11" t="s">
        <v>54</v>
      </c>
    </row>
    <row r="160" spans="1:28">
      <c r="A160" s="12" t="s">
        <v>17</v>
      </c>
    </row>
    <row r="161" spans="1:13">
      <c r="A161" s="12" t="s">
        <v>18</v>
      </c>
    </row>
    <row r="162" spans="1:13" ht="15" thickBot="1">
      <c r="A162" s="13" t="s">
        <v>19</v>
      </c>
    </row>
    <row r="163" spans="1:13" ht="15" thickBot="1">
      <c r="A163" s="104" t="s">
        <v>93</v>
      </c>
    </row>
    <row r="164" spans="1:13">
      <c r="A164" s="11" t="s">
        <v>54</v>
      </c>
    </row>
    <row r="165" spans="1:13">
      <c r="A165" s="12" t="s">
        <v>89</v>
      </c>
    </row>
    <row r="166" spans="1:13" ht="15" thickBot="1">
      <c r="A166" s="13" t="s">
        <v>90</v>
      </c>
    </row>
    <row r="167" spans="1:13" ht="15" thickBot="1">
      <c r="A167" s="104" t="s">
        <v>136</v>
      </c>
    </row>
    <row r="168" spans="1:13">
      <c r="A168" s="59" t="s">
        <v>137</v>
      </c>
    </row>
    <row r="169" spans="1:13">
      <c r="A169" s="178" t="s">
        <v>123</v>
      </c>
    </row>
    <row r="170" spans="1:13" ht="1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4.7300000000000002E-2</v>
      </c>
      <c r="E193" s="86">
        <v>3</v>
      </c>
    </row>
    <row r="194" spans="1:25">
      <c r="A194" s="77">
        <v>0</v>
      </c>
      <c r="B194" s="76">
        <f>ROUND(C41,4)</f>
        <v>4.7300000000000002E-2</v>
      </c>
      <c r="C194" s="52">
        <f>ROUND(C44,4)</f>
        <v>4.7300000000000002E-2</v>
      </c>
      <c r="E194" s="86">
        <v>2</v>
      </c>
    </row>
    <row r="195" spans="1:25">
      <c r="A195" s="76">
        <f>ROUND(C40,4)</f>
        <v>4.7300000000000002E-2</v>
      </c>
      <c r="B195" s="76">
        <f>ROUND(C42,4)</f>
        <v>4.7300000000000002E-2</v>
      </c>
      <c r="C195" s="52">
        <f>ROUND(C45,4)</f>
        <v>4.7300000000000002E-2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AB73"/>
  <sheetViews>
    <sheetView showGridLines="0" topLeftCell="A31" zoomScale="85" zoomScaleNormal="85" workbookViewId="0">
      <selection activeCell="A54" sqref="A54"/>
    </sheetView>
  </sheetViews>
  <sheetFormatPr defaultColWidth="0" defaultRowHeight="14.4" zeroHeight="1"/>
  <cols>
    <col min="1" max="1" width="66" customWidth="1"/>
    <col min="2" max="2" width="31" customWidth="1"/>
    <col min="3" max="3" width="59.44140625" bestFit="1"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7" bestFit="1" customWidth="1"/>
    <col min="16" max="16" width="59.44140625" bestFit="1" customWidth="1"/>
    <col min="17" max="17" width="3" customWidth="1"/>
    <col min="18" max="18" width="11.44140625" customWidth="1"/>
    <col min="19" max="19" width="9.109375" customWidth="1"/>
    <col min="20" max="20" width="11.44140625" bestFit="1" customWidth="1"/>
    <col min="21" max="21" width="9.109375" customWidth="1"/>
    <col min="22" max="22" width="13.88671875" bestFit="1" customWidth="1"/>
    <col min="23" max="23" width="3.44140625" customWidth="1"/>
    <col min="24"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159</v>
      </c>
    </row>
    <row r="5" spans="1:3">
      <c r="A5" s="21"/>
    </row>
    <row r="6" spans="1:3">
      <c r="A6" s="78" t="s">
        <v>141</v>
      </c>
    </row>
    <row r="7" spans="1:3">
      <c r="A7" s="187" t="s">
        <v>160</v>
      </c>
    </row>
    <row r="8" spans="1:3">
      <c r="A8" s="21"/>
    </row>
    <row r="9" spans="1:3">
      <c r="A9" s="78" t="s">
        <v>61</v>
      </c>
      <c r="B9" s="78"/>
    </row>
    <row r="10" spans="1:3">
      <c r="A10" s="70" t="s">
        <v>62</v>
      </c>
      <c r="B10" s="71">
        <v>0.23</v>
      </c>
    </row>
    <row r="11" spans="1:3">
      <c r="A11" s="52" t="s">
        <v>63</v>
      </c>
      <c r="B11" s="71">
        <v>0.06</v>
      </c>
    </row>
    <row r="12" spans="1:3">
      <c r="A12" s="70" t="s">
        <v>42</v>
      </c>
      <c r="B12" s="189">
        <v>1.7449200000000002E-2</v>
      </c>
      <c r="C12" t="s">
        <v>29</v>
      </c>
    </row>
    <row r="13" spans="1:3"/>
    <row r="14" spans="1:3">
      <c r="A14" s="79" t="s">
        <v>102</v>
      </c>
      <c r="B14" s="80"/>
      <c r="C14" s="81"/>
    </row>
    <row r="15" spans="1:3">
      <c r="A15" s="1" t="s">
        <v>101</v>
      </c>
      <c r="B15" s="1"/>
      <c r="C15" s="2" t="s">
        <v>1</v>
      </c>
    </row>
    <row r="16" spans="1:3">
      <c r="A16" s="70" t="s">
        <v>24</v>
      </c>
      <c r="B16" s="154" t="s">
        <v>104</v>
      </c>
      <c r="C16" s="53">
        <v>1.47E-2</v>
      </c>
    </row>
    <row r="17" spans="1:25">
      <c r="A17" s="70" t="s">
        <v>25</v>
      </c>
      <c r="B17" s="154" t="s">
        <v>105</v>
      </c>
      <c r="C17" s="53">
        <v>3.7900000000000003E-2</v>
      </c>
    </row>
    <row r="18" spans="1:25">
      <c r="A18" s="1" t="s">
        <v>26</v>
      </c>
      <c r="B18" s="1"/>
      <c r="C18" s="2" t="s">
        <v>5</v>
      </c>
    </row>
    <row r="19" spans="1:25">
      <c r="A19" s="70" t="s">
        <v>24</v>
      </c>
      <c r="B19" s="154" t="s">
        <v>104</v>
      </c>
      <c r="C19" s="169">
        <v>2.2762000000000001E-2</v>
      </c>
    </row>
    <row r="20" spans="1:25">
      <c r="A20" s="70" t="s">
        <v>25</v>
      </c>
      <c r="B20" s="154" t="s">
        <v>105</v>
      </c>
      <c r="C20" s="169">
        <v>1.8931E-2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Natural'!C10=A65,2,0)))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 thickBot="1">
      <c r="N42" s="10"/>
      <c r="O42" s="10"/>
      <c r="P42" s="10"/>
      <c r="Q42" s="10"/>
      <c r="R42" s="10"/>
      <c r="S42" s="10"/>
      <c r="T42" s="10"/>
      <c r="U42" s="10"/>
      <c r="V42" s="10"/>
      <c r="W42" s="10"/>
      <c r="X42" s="10"/>
    </row>
    <row r="43" spans="1:24" ht="15.6" thickTop="1" thickBot="1">
      <c r="B43" s="89"/>
      <c r="C43" s="90"/>
      <c r="D43" s="90"/>
      <c r="E43" s="90"/>
      <c r="F43" s="90"/>
      <c r="G43" s="90"/>
      <c r="H43" s="90"/>
      <c r="I43" s="90"/>
      <c r="J43" s="91"/>
      <c r="N43" s="10"/>
      <c r="O43" s="124"/>
      <c r="P43" s="129"/>
      <c r="Q43" s="129"/>
      <c r="R43" s="129"/>
      <c r="S43" s="129"/>
      <c r="T43" s="129"/>
      <c r="U43" s="129"/>
      <c r="V43" s="129"/>
      <c r="W43" s="130"/>
      <c r="X43" s="10"/>
    </row>
    <row r="44" spans="1:24" ht="16.2"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 thickBot="1">
      <c r="B47" s="94" t="s">
        <v>99</v>
      </c>
      <c r="C47" s="12" t="str">
        <f>+A12</f>
        <v>Imposto sobre os Produtos Petrolíferos e Energéticos (ISP)</v>
      </c>
      <c r="D47" s="30"/>
      <c r="E47" s="64">
        <f>ROUND(G47*I47,2)</f>
        <v>0</v>
      </c>
      <c r="F47" s="33" t="str">
        <f>$F$44</f>
        <v>=</v>
      </c>
      <c r="G47" s="39">
        <f>+G46</f>
        <v>0</v>
      </c>
      <c r="H47" s="33" t="str">
        <f>$H$44</f>
        <v>x</v>
      </c>
      <c r="I47" s="40">
        <f>+B12</f>
        <v>1.7449200000000002E-2</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 thickBot="1">
      <c r="B50" s="95"/>
      <c r="C50" s="21"/>
      <c r="D50" s="30"/>
      <c r="E50" s="21"/>
      <c r="F50" s="21"/>
      <c r="G50" s="21"/>
      <c r="H50" s="21"/>
      <c r="I50" s="21"/>
      <c r="J50" s="93"/>
      <c r="N50" s="10"/>
      <c r="O50" s="127"/>
      <c r="P50" s="134"/>
      <c r="Q50" s="134"/>
      <c r="R50" s="134"/>
      <c r="S50" s="134"/>
      <c r="T50" s="134"/>
      <c r="U50" s="134"/>
      <c r="V50" s="134"/>
      <c r="W50" s="131"/>
      <c r="X50" s="10"/>
    </row>
    <row r="51" spans="1:28" ht="16.2"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 thickBot="1">
      <c r="B56" s="92"/>
      <c r="C56" s="21"/>
      <c r="D56" s="30"/>
      <c r="E56" s="28"/>
      <c r="F56" s="21"/>
      <c r="G56" s="21"/>
      <c r="H56" s="21"/>
      <c r="I56" s="21"/>
      <c r="J56" s="93"/>
      <c r="N56" s="10"/>
      <c r="O56" s="125"/>
      <c r="P56" s="134"/>
      <c r="Q56" s="134"/>
      <c r="R56" s="135"/>
      <c r="S56" s="134"/>
      <c r="T56" s="134"/>
      <c r="U56" s="134"/>
      <c r="V56" s="134"/>
      <c r="W56" s="131"/>
      <c r="X56" s="10"/>
    </row>
    <row r="57" spans="1:28" ht="16.2"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 thickBot="1">
      <c r="B58" s="98"/>
      <c r="C58" s="99"/>
      <c r="D58" s="99"/>
      <c r="E58" s="99"/>
      <c r="F58" s="99"/>
      <c r="G58" s="99"/>
      <c r="H58" s="99"/>
      <c r="I58" s="99"/>
      <c r="J58" s="100"/>
      <c r="N58" s="10"/>
      <c r="O58" s="128"/>
      <c r="P58" s="133"/>
      <c r="Q58" s="133"/>
      <c r="R58" s="133"/>
      <c r="S58" s="133"/>
      <c r="T58" s="133"/>
      <c r="U58" s="133"/>
      <c r="V58" s="133"/>
      <c r="W58" s="132"/>
      <c r="X58" s="10"/>
    </row>
    <row r="59" spans="1:28" ht="1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 thickBot="1">
      <c r="A62" s="104" t="s">
        <v>103</v>
      </c>
    </row>
    <row r="63" spans="1:28">
      <c r="A63" s="155" t="s">
        <v>54</v>
      </c>
    </row>
    <row r="64" spans="1:28">
      <c r="A64" s="12" t="s">
        <v>45</v>
      </c>
    </row>
    <row r="65" spans="1:13" ht="1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Andre Leitao</cp:lastModifiedBy>
  <cp:lastPrinted>2017-04-20T10:46:43Z</cp:lastPrinted>
  <dcterms:created xsi:type="dcterms:W3CDTF">2017-04-11T13:58:51Z</dcterms:created>
  <dcterms:modified xsi:type="dcterms:W3CDTF">2024-10-14T16:26:14Z</dcterms:modified>
  <cp:contentStatus/>
</cp:coreProperties>
</file>