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DHorta\Desktop\"/>
    </mc:Choice>
  </mc:AlternateContent>
  <bookViews>
    <workbookView xWindow="0" yWindow="0" windowWidth="23040" windowHeight="10440" tabRatio="700"/>
  </bookViews>
  <sheets>
    <sheet name="Introduction" sheetId="20" r:id="rId1"/>
    <sheet name="Parameters" sheetId="15" r:id="rId2"/>
    <sheet name="Entry usage" sheetId="17" r:id="rId3"/>
    <sheet name="Entry-Exit" sheetId="2" r:id="rId4"/>
    <sheet name="RNT" sheetId="1" r:id="rId5"/>
    <sheet name="Gas Flow" sheetId="9" r:id="rId6"/>
    <sheet name="1.1.Anuities" sheetId="7" r:id="rId7"/>
    <sheet name="1.2.Anuities total" sheetId="11" r:id="rId8"/>
    <sheet name="1.3.Anuities &amp; Distances" sheetId="13" r:id="rId9"/>
    <sheet name="2.Unit Costs" sheetId="12" r:id="rId10"/>
    <sheet name="2.1.Unit Cost matrix" sheetId="14" r:id="rId11"/>
    <sheet name="Checks" sheetId="10" state="hidden" r:id="rId12"/>
    <sheet name="PT" sheetId="18" state="hidden"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8" l="1"/>
  <c r="H26" i="18"/>
  <c r="G26" i="18"/>
  <c r="F26" i="18"/>
  <c r="E26" i="18"/>
  <c r="D26" i="18"/>
  <c r="C26" i="18"/>
  <c r="B26" i="18"/>
  <c r="A26" i="18"/>
  <c r="I25" i="18"/>
  <c r="H25" i="18"/>
  <c r="G25" i="18"/>
  <c r="F25" i="18"/>
  <c r="E25" i="18"/>
  <c r="D25" i="18"/>
  <c r="C25" i="18"/>
  <c r="B25" i="18"/>
  <c r="A25" i="18"/>
  <c r="I24" i="18"/>
  <c r="H24" i="18"/>
  <c r="G24" i="18"/>
  <c r="F24" i="18"/>
  <c r="E24" i="18"/>
  <c r="D24" i="18"/>
  <c r="C24" i="18"/>
  <c r="B24" i="18"/>
  <c r="A24" i="18"/>
  <c r="I23" i="18"/>
  <c r="H23" i="18"/>
  <c r="G23" i="18"/>
  <c r="F23" i="18"/>
  <c r="E23" i="18"/>
  <c r="D23" i="18"/>
  <c r="C23" i="18"/>
  <c r="B23" i="18"/>
  <c r="A23" i="18"/>
  <c r="I22" i="18"/>
  <c r="H22" i="18"/>
  <c r="G22" i="18"/>
  <c r="F22" i="18"/>
  <c r="E22" i="18"/>
  <c r="D22" i="18"/>
  <c r="C22" i="18"/>
  <c r="B22" i="18"/>
  <c r="A22" i="18"/>
  <c r="I21" i="18"/>
  <c r="H21" i="18"/>
  <c r="G21" i="18"/>
  <c r="F21" i="18"/>
  <c r="E21" i="18"/>
  <c r="D21" i="18"/>
  <c r="C21" i="18"/>
  <c r="B21" i="18"/>
  <c r="A21" i="18"/>
  <c r="I20" i="18"/>
  <c r="H20" i="18"/>
  <c r="G20" i="18"/>
  <c r="F20" i="18"/>
  <c r="E20" i="18"/>
  <c r="D20" i="18"/>
  <c r="C20" i="18"/>
  <c r="B20" i="18"/>
  <c r="A20" i="18"/>
  <c r="I19" i="18"/>
  <c r="H19" i="18"/>
  <c r="G19" i="18"/>
  <c r="F19" i="18"/>
  <c r="E19" i="18"/>
  <c r="D19" i="18"/>
  <c r="C19" i="18"/>
  <c r="B19" i="18"/>
  <c r="A19" i="18"/>
  <c r="I18" i="18"/>
  <c r="H18" i="18"/>
  <c r="G18" i="18"/>
  <c r="F18" i="18"/>
  <c r="E18" i="18"/>
  <c r="D18" i="18"/>
  <c r="C18" i="18"/>
  <c r="B18" i="18"/>
  <c r="A18" i="18"/>
  <c r="I17" i="18"/>
  <c r="H17" i="18"/>
  <c r="G17" i="18"/>
  <c r="F17" i="18"/>
  <c r="E17" i="18"/>
  <c r="D17" i="18"/>
  <c r="C17" i="18"/>
  <c r="B17" i="18"/>
  <c r="A17" i="18"/>
  <c r="I16" i="18"/>
  <c r="H16" i="18"/>
  <c r="G16" i="18"/>
  <c r="F16" i="18"/>
  <c r="E16" i="18"/>
  <c r="D16" i="18"/>
  <c r="C16" i="18"/>
  <c r="B16" i="18"/>
  <c r="A16" i="18"/>
  <c r="I15" i="18"/>
  <c r="H15" i="18"/>
  <c r="G15" i="18"/>
  <c r="F15" i="18"/>
  <c r="E15" i="18"/>
  <c r="D15" i="18"/>
  <c r="C15" i="18"/>
  <c r="B15" i="18"/>
  <c r="A15" i="18"/>
  <c r="I14" i="18"/>
  <c r="H14" i="18"/>
  <c r="G14" i="18"/>
  <c r="F14" i="18"/>
  <c r="E14" i="18"/>
  <c r="D14" i="18"/>
  <c r="C14" i="18"/>
  <c r="B14" i="18"/>
  <c r="A14" i="18"/>
  <c r="I13" i="18"/>
  <c r="H13" i="18"/>
  <c r="G13" i="18"/>
  <c r="F13" i="18"/>
  <c r="E13" i="18"/>
  <c r="D13" i="18"/>
  <c r="C13" i="18"/>
  <c r="B13" i="18"/>
  <c r="A13" i="18"/>
  <c r="I12" i="18"/>
  <c r="H12" i="18"/>
  <c r="G12" i="18"/>
  <c r="F12" i="18"/>
  <c r="E12" i="18"/>
  <c r="D12" i="18"/>
  <c r="C12" i="18"/>
  <c r="B12" i="18"/>
  <c r="A12" i="18"/>
  <c r="I11" i="18"/>
  <c r="H11" i="18"/>
  <c r="G11" i="18"/>
  <c r="F11" i="18"/>
  <c r="E11" i="18"/>
  <c r="D11" i="18"/>
  <c r="C11" i="18"/>
  <c r="B11" i="18"/>
  <c r="A11" i="18"/>
  <c r="I10" i="18"/>
  <c r="H10" i="18"/>
  <c r="G10" i="18"/>
  <c r="F10" i="18"/>
  <c r="E10" i="18"/>
  <c r="D10" i="18"/>
  <c r="C10" i="18"/>
  <c r="B10" i="18"/>
  <c r="A10" i="18"/>
  <c r="I9" i="18"/>
  <c r="H9" i="18"/>
  <c r="G9" i="18"/>
  <c r="F9" i="18"/>
  <c r="E9" i="18"/>
  <c r="D9" i="18"/>
  <c r="C9" i="18"/>
  <c r="B9" i="18"/>
  <c r="A9" i="18"/>
  <c r="I8" i="18"/>
  <c r="H8" i="18"/>
  <c r="G8" i="18"/>
  <c r="F8" i="18"/>
  <c r="E8" i="18"/>
  <c r="D8" i="18"/>
  <c r="C8" i="18"/>
  <c r="B8" i="18"/>
  <c r="A8" i="18"/>
  <c r="I7" i="18"/>
  <c r="H7" i="18"/>
  <c r="G7" i="18"/>
  <c r="F7" i="18"/>
  <c r="E7" i="18"/>
  <c r="D7" i="18"/>
  <c r="C7" i="18"/>
  <c r="B7" i="18"/>
  <c r="A7" i="18"/>
  <c r="I6" i="18"/>
  <c r="H6" i="18"/>
  <c r="G6" i="18"/>
  <c r="F6" i="18"/>
  <c r="E6" i="18"/>
  <c r="D6" i="18"/>
  <c r="C6" i="18"/>
  <c r="B6" i="18"/>
  <c r="A6" i="18"/>
  <c r="I5" i="18"/>
  <c r="H5" i="18"/>
  <c r="G5" i="18"/>
  <c r="F5" i="18"/>
  <c r="E5" i="18"/>
  <c r="D5" i="18"/>
  <c r="C5" i="18"/>
  <c r="B5" i="18"/>
  <c r="A5" i="18"/>
  <c r="I4" i="18"/>
  <c r="H4" i="18"/>
  <c r="G4" i="18"/>
  <c r="F4" i="18"/>
  <c r="E4" i="18"/>
  <c r="D4" i="18"/>
  <c r="C4" i="18"/>
  <c r="B4" i="18"/>
  <c r="A4" i="18"/>
  <c r="I3" i="18"/>
  <c r="H3" i="18"/>
  <c r="G3" i="18"/>
  <c r="F3" i="18"/>
  <c r="E3" i="18"/>
  <c r="D3" i="18"/>
  <c r="C3" i="18"/>
  <c r="B3" i="18"/>
  <c r="A3" i="18"/>
  <c r="E24" i="2" l="1"/>
  <c r="D6" i="9" s="1"/>
  <c r="E23" i="2"/>
  <c r="E22" i="2"/>
  <c r="E21" i="2"/>
  <c r="E20" i="2"/>
  <c r="E19" i="2"/>
  <c r="E18" i="2"/>
  <c r="F22" i="9" s="1"/>
  <c r="K18" i="9" l="1"/>
  <c r="H7" i="17" l="1"/>
  <c r="H6" i="17"/>
  <c r="H5" i="17"/>
  <c r="H4" i="17"/>
  <c r="C77" i="15" l="1"/>
  <c r="C11" i="7" l="1"/>
  <c r="C10" i="7"/>
  <c r="C9" i="7"/>
  <c r="C12" i="7"/>
  <c r="C267" i="7"/>
  <c r="C266" i="7"/>
  <c r="C265" i="7"/>
  <c r="C264" i="7"/>
  <c r="C263" i="7"/>
  <c r="C262" i="7"/>
  <c r="C261" i="7"/>
  <c r="C260" i="7"/>
  <c r="C259" i="7"/>
  <c r="C258" i="7"/>
  <c r="C257" i="7"/>
  <c r="C256" i="7"/>
  <c r="C253" i="7"/>
  <c r="C249" i="7"/>
  <c r="C245" i="7"/>
  <c r="C244" i="7"/>
  <c r="C212" i="7"/>
  <c r="C235" i="7"/>
  <c r="C234" i="7"/>
  <c r="C233" i="7"/>
  <c r="C232" i="7"/>
  <c r="C231" i="7"/>
  <c r="C230" i="7"/>
  <c r="C229" i="7"/>
  <c r="C228" i="7"/>
  <c r="C227" i="7"/>
  <c r="C226" i="7"/>
  <c r="C225" i="7"/>
  <c r="C224" i="7"/>
  <c r="C223" i="7"/>
  <c r="C222" i="7"/>
  <c r="C221" i="7"/>
  <c r="C220" i="7"/>
  <c r="C219" i="7"/>
  <c r="C218" i="7"/>
  <c r="C217" i="7"/>
  <c r="C216" i="7"/>
  <c r="C215" i="7"/>
  <c r="C214" i="7"/>
  <c r="C213" i="7"/>
  <c r="C180" i="7"/>
  <c r="C203" i="7"/>
  <c r="C202" i="7"/>
  <c r="C201" i="7"/>
  <c r="C200" i="7"/>
  <c r="C199" i="7"/>
  <c r="C198" i="7"/>
  <c r="C197" i="7"/>
  <c r="C196" i="7"/>
  <c r="C195" i="7"/>
  <c r="C194" i="7"/>
  <c r="C193" i="7"/>
  <c r="C192" i="7"/>
  <c r="C191" i="7"/>
  <c r="C190" i="7"/>
  <c r="C189" i="7"/>
  <c r="C188" i="7"/>
  <c r="C187" i="7"/>
  <c r="C186" i="7"/>
  <c r="C185" i="7"/>
  <c r="C184" i="7"/>
  <c r="C183" i="7"/>
  <c r="C182" i="7"/>
  <c r="C181" i="7"/>
  <c r="C148" i="7"/>
  <c r="C171" i="7"/>
  <c r="C170" i="7"/>
  <c r="C169" i="7"/>
  <c r="C168" i="7"/>
  <c r="C167" i="7"/>
  <c r="C166" i="7"/>
  <c r="C165" i="7"/>
  <c r="C164" i="7"/>
  <c r="C163" i="7"/>
  <c r="C162" i="7"/>
  <c r="C161" i="7"/>
  <c r="C160" i="7"/>
  <c r="C159" i="7"/>
  <c r="C158" i="7"/>
  <c r="C157" i="7"/>
  <c r="C156" i="7"/>
  <c r="C155" i="7"/>
  <c r="C154" i="7"/>
  <c r="C153" i="7"/>
  <c r="C152" i="7"/>
  <c r="C151" i="7"/>
  <c r="C150" i="7"/>
  <c r="C149" i="7"/>
  <c r="C116" i="7"/>
  <c r="C139" i="7"/>
  <c r="C138" i="7"/>
  <c r="C137" i="7"/>
  <c r="C136" i="7"/>
  <c r="C135" i="7"/>
  <c r="C134" i="7"/>
  <c r="C133" i="7"/>
  <c r="C132" i="7"/>
  <c r="C131" i="7"/>
  <c r="C130" i="7"/>
  <c r="C129" i="7"/>
  <c r="C128" i="7"/>
  <c r="C127" i="7"/>
  <c r="C126" i="7"/>
  <c r="C125" i="7"/>
  <c r="C124" i="7"/>
  <c r="C123" i="7"/>
  <c r="C122" i="7"/>
  <c r="C121" i="7"/>
  <c r="C120" i="7"/>
  <c r="C119" i="7"/>
  <c r="C118" i="7"/>
  <c r="C117" i="7"/>
  <c r="C107" i="7"/>
  <c r="C106" i="7"/>
  <c r="C105" i="7"/>
  <c r="C104" i="7"/>
  <c r="C103" i="7"/>
  <c r="C102" i="7"/>
  <c r="C101" i="7"/>
  <c r="C100" i="7"/>
  <c r="C99" i="7"/>
  <c r="C98" i="7"/>
  <c r="C97" i="7"/>
  <c r="C96" i="7"/>
  <c r="C95" i="7"/>
  <c r="C94" i="7"/>
  <c r="C93" i="7"/>
  <c r="C92" i="7"/>
  <c r="C91" i="7"/>
  <c r="C90" i="7"/>
  <c r="C89" i="7"/>
  <c r="C88" i="7"/>
  <c r="C87" i="7"/>
  <c r="C86" i="7"/>
  <c r="C85" i="7"/>
  <c r="C84" i="7"/>
  <c r="C75" i="7"/>
  <c r="C74" i="7"/>
  <c r="C73" i="7"/>
  <c r="C72" i="7"/>
  <c r="C71" i="7"/>
  <c r="C70" i="7"/>
  <c r="C69" i="7"/>
  <c r="C68" i="7"/>
  <c r="C67" i="7"/>
  <c r="C66" i="7"/>
  <c r="C65" i="7"/>
  <c r="C64" i="7"/>
  <c r="C63" i="7"/>
  <c r="C62" i="7"/>
  <c r="C61" i="7"/>
  <c r="C60" i="7"/>
  <c r="C59" i="7"/>
  <c r="C58" i="7"/>
  <c r="C57" i="7"/>
  <c r="C56" i="7"/>
  <c r="C55" i="7"/>
  <c r="C54" i="7"/>
  <c r="C53" i="7"/>
  <c r="C52" i="7"/>
  <c r="C20" i="7"/>
  <c r="C43" i="7"/>
  <c r="C42" i="7"/>
  <c r="C41" i="7"/>
  <c r="C40" i="7"/>
  <c r="C39" i="7"/>
  <c r="C38" i="7"/>
  <c r="C37" i="7"/>
  <c r="C36" i="7"/>
  <c r="C35" i="7"/>
  <c r="C34" i="7"/>
  <c r="C33" i="7"/>
  <c r="C32" i="7"/>
  <c r="C31" i="7"/>
  <c r="C30" i="7"/>
  <c r="C29" i="7"/>
  <c r="C28" i="7"/>
  <c r="C27" i="7"/>
  <c r="C26" i="7"/>
  <c r="C25" i="7"/>
  <c r="C24" i="7"/>
  <c r="C23" i="7"/>
  <c r="C22" i="7"/>
  <c r="C21" i="7"/>
  <c r="C246" i="7"/>
  <c r="C247" i="7"/>
  <c r="C248" i="7"/>
  <c r="C250" i="7"/>
  <c r="C251" i="7"/>
  <c r="C252" i="7"/>
  <c r="C254" i="7"/>
  <c r="C255" i="7"/>
  <c r="N8" i="14" l="1"/>
  <c r="M8" i="14"/>
  <c r="L8" i="14"/>
  <c r="K8" i="14"/>
  <c r="I8" i="14"/>
  <c r="H8" i="14"/>
  <c r="G8" i="14"/>
  <c r="F8" i="14"/>
  <c r="E8" i="14"/>
  <c r="D8" i="14"/>
  <c r="N7" i="14"/>
  <c r="L7" i="14"/>
  <c r="K7" i="14"/>
  <c r="I7" i="14"/>
  <c r="G7" i="14"/>
  <c r="F7" i="14"/>
  <c r="E7" i="14"/>
  <c r="D7" i="14"/>
  <c r="N6" i="14"/>
  <c r="M6" i="14"/>
  <c r="K6" i="14"/>
  <c r="J6" i="14"/>
  <c r="H6" i="14"/>
  <c r="G6" i="14"/>
  <c r="F6" i="14"/>
  <c r="E6" i="14"/>
  <c r="D6" i="14"/>
  <c r="M5" i="14"/>
  <c r="L5" i="14"/>
  <c r="H5" i="14"/>
  <c r="G5" i="14"/>
  <c r="F5" i="14"/>
  <c r="E5" i="14"/>
  <c r="D5" i="14"/>
  <c r="H22" i="9"/>
  <c r="F20" i="9"/>
  <c r="H20" i="9" s="1"/>
  <c r="D8" i="9"/>
  <c r="H8" i="9" s="1"/>
  <c r="E22" i="12" l="1"/>
  <c r="L22" i="9"/>
  <c r="E8" i="12"/>
  <c r="L8" i="9"/>
  <c r="E20" i="12"/>
  <c r="L20" i="9"/>
  <c r="E10" i="14"/>
  <c r="E11" i="14" s="1"/>
  <c r="F10" i="14"/>
  <c r="F11" i="14" s="1"/>
  <c r="G10" i="14"/>
  <c r="D10" i="14"/>
  <c r="AA267" i="7"/>
  <c r="AA266" i="7"/>
  <c r="Z266" i="7"/>
  <c r="AA265" i="7"/>
  <c r="Z265" i="7"/>
  <c r="Y265" i="7"/>
  <c r="AA264" i="7"/>
  <c r="Z264" i="7"/>
  <c r="Y264" i="7"/>
  <c r="X264" i="7"/>
  <c r="AA263" i="7"/>
  <c r="Z263" i="7"/>
  <c r="Y263" i="7"/>
  <c r="X263" i="7"/>
  <c r="W263" i="7"/>
  <c r="AA262" i="7"/>
  <c r="Z262" i="7"/>
  <c r="Y262" i="7"/>
  <c r="X262" i="7"/>
  <c r="W262" i="7"/>
  <c r="V262" i="7"/>
  <c r="AA261" i="7"/>
  <c r="Z261" i="7"/>
  <c r="Y261" i="7"/>
  <c r="X261" i="7"/>
  <c r="W261" i="7"/>
  <c r="V261" i="7"/>
  <c r="U261" i="7"/>
  <c r="AA260" i="7"/>
  <c r="Z260" i="7"/>
  <c r="Y260" i="7"/>
  <c r="X260" i="7"/>
  <c r="W260" i="7"/>
  <c r="V260" i="7"/>
  <c r="U260" i="7"/>
  <c r="T260" i="7"/>
  <c r="AA259" i="7"/>
  <c r="Z259" i="7"/>
  <c r="Y259" i="7"/>
  <c r="X259" i="7"/>
  <c r="W259" i="7"/>
  <c r="V259" i="7"/>
  <c r="U259" i="7"/>
  <c r="T259" i="7"/>
  <c r="S259" i="7"/>
  <c r="AA258" i="7"/>
  <c r="Z258" i="7"/>
  <c r="Y258" i="7"/>
  <c r="X258" i="7"/>
  <c r="W258" i="7"/>
  <c r="V258" i="7"/>
  <c r="U258" i="7"/>
  <c r="T258" i="7"/>
  <c r="S258" i="7"/>
  <c r="R258" i="7"/>
  <c r="AA257" i="7"/>
  <c r="Z257" i="7"/>
  <c r="Y257" i="7"/>
  <c r="X257" i="7"/>
  <c r="W257" i="7"/>
  <c r="V257" i="7"/>
  <c r="U257" i="7"/>
  <c r="T257" i="7"/>
  <c r="S257" i="7"/>
  <c r="R257" i="7"/>
  <c r="Q257" i="7"/>
  <c r="AA256" i="7"/>
  <c r="Z256" i="7"/>
  <c r="Y256" i="7"/>
  <c r="X256" i="7"/>
  <c r="W256" i="7"/>
  <c r="V256" i="7"/>
  <c r="U256" i="7"/>
  <c r="T256" i="7"/>
  <c r="S256" i="7"/>
  <c r="R256" i="7"/>
  <c r="Q256" i="7"/>
  <c r="P256" i="7"/>
  <c r="AA255" i="7"/>
  <c r="Z255" i="7"/>
  <c r="Y255" i="7"/>
  <c r="X255" i="7"/>
  <c r="W255" i="7"/>
  <c r="V255" i="7"/>
  <c r="U255" i="7"/>
  <c r="T255" i="7"/>
  <c r="S255" i="7"/>
  <c r="R255" i="7"/>
  <c r="Q255" i="7"/>
  <c r="P255" i="7"/>
  <c r="O255" i="7"/>
  <c r="AA254" i="7"/>
  <c r="Z254" i="7"/>
  <c r="Y254" i="7"/>
  <c r="X254" i="7"/>
  <c r="W254" i="7"/>
  <c r="V254" i="7"/>
  <c r="U254" i="7"/>
  <c r="T254" i="7"/>
  <c r="S254" i="7"/>
  <c r="R254" i="7"/>
  <c r="Q254" i="7"/>
  <c r="P254" i="7"/>
  <c r="O254" i="7"/>
  <c r="N254" i="7"/>
  <c r="AA253" i="7"/>
  <c r="Z253" i="7"/>
  <c r="Y253" i="7"/>
  <c r="X253" i="7"/>
  <c r="W253" i="7"/>
  <c r="V253" i="7"/>
  <c r="U253" i="7"/>
  <c r="T253" i="7"/>
  <c r="S253" i="7"/>
  <c r="R253" i="7"/>
  <c r="Q253" i="7"/>
  <c r="P253" i="7"/>
  <c r="O253" i="7"/>
  <c r="N253" i="7"/>
  <c r="M253" i="7"/>
  <c r="AA252" i="7"/>
  <c r="Z252" i="7"/>
  <c r="Y252" i="7"/>
  <c r="X252" i="7"/>
  <c r="W252" i="7"/>
  <c r="V252" i="7"/>
  <c r="U252" i="7"/>
  <c r="T252" i="7"/>
  <c r="S252" i="7"/>
  <c r="R252" i="7"/>
  <c r="Q252" i="7"/>
  <c r="P252" i="7"/>
  <c r="O252" i="7"/>
  <c r="N252" i="7"/>
  <c r="M252" i="7"/>
  <c r="L252" i="7"/>
  <c r="AA251" i="7"/>
  <c r="Z251" i="7"/>
  <c r="Y251" i="7"/>
  <c r="X251" i="7"/>
  <c r="W251" i="7"/>
  <c r="V251" i="7"/>
  <c r="U251" i="7"/>
  <c r="T251" i="7"/>
  <c r="S251" i="7"/>
  <c r="R251" i="7"/>
  <c r="Q251" i="7"/>
  <c r="P251" i="7"/>
  <c r="O251" i="7"/>
  <c r="N251" i="7"/>
  <c r="M251" i="7"/>
  <c r="L251" i="7"/>
  <c r="K251" i="7"/>
  <c r="AA250" i="7"/>
  <c r="Z250" i="7"/>
  <c r="Y250" i="7"/>
  <c r="X250" i="7"/>
  <c r="W250" i="7"/>
  <c r="V250" i="7"/>
  <c r="U250" i="7"/>
  <c r="T250" i="7"/>
  <c r="S250" i="7"/>
  <c r="R250" i="7"/>
  <c r="Q250" i="7"/>
  <c r="P250" i="7"/>
  <c r="O250" i="7"/>
  <c r="N250" i="7"/>
  <c r="M250" i="7"/>
  <c r="L250" i="7"/>
  <c r="K250" i="7"/>
  <c r="J250" i="7"/>
  <c r="AA249" i="7"/>
  <c r="Z249" i="7"/>
  <c r="Y249" i="7"/>
  <c r="X249" i="7"/>
  <c r="W249" i="7"/>
  <c r="V249" i="7"/>
  <c r="U249" i="7"/>
  <c r="T249" i="7"/>
  <c r="S249" i="7"/>
  <c r="R249" i="7"/>
  <c r="Q249" i="7"/>
  <c r="P249" i="7"/>
  <c r="O249" i="7"/>
  <c r="N249" i="7"/>
  <c r="M249" i="7"/>
  <c r="L249" i="7"/>
  <c r="K249" i="7"/>
  <c r="J249" i="7"/>
  <c r="I249" i="7"/>
  <c r="AA248" i="7"/>
  <c r="Z248" i="7"/>
  <c r="Y248" i="7"/>
  <c r="X248" i="7"/>
  <c r="W248" i="7"/>
  <c r="V248" i="7"/>
  <c r="U248" i="7"/>
  <c r="T248" i="7"/>
  <c r="S248" i="7"/>
  <c r="R248" i="7"/>
  <c r="Q248" i="7"/>
  <c r="P248" i="7"/>
  <c r="O248" i="7"/>
  <c r="N248" i="7"/>
  <c r="M248" i="7"/>
  <c r="L248" i="7"/>
  <c r="K248" i="7"/>
  <c r="J248" i="7"/>
  <c r="I248" i="7"/>
  <c r="H248" i="7"/>
  <c r="AA247" i="7"/>
  <c r="Z247" i="7"/>
  <c r="Y247" i="7"/>
  <c r="X247" i="7"/>
  <c r="W247" i="7"/>
  <c r="V247" i="7"/>
  <c r="U247" i="7"/>
  <c r="T247" i="7"/>
  <c r="S247" i="7"/>
  <c r="R247" i="7"/>
  <c r="Q247" i="7"/>
  <c r="P247" i="7"/>
  <c r="O247" i="7"/>
  <c r="N247" i="7"/>
  <c r="M247" i="7"/>
  <c r="L247" i="7"/>
  <c r="K247" i="7"/>
  <c r="J247" i="7"/>
  <c r="I247" i="7"/>
  <c r="H247" i="7"/>
  <c r="G247" i="7"/>
  <c r="AA246" i="7"/>
  <c r="Z246" i="7"/>
  <c r="Y246" i="7"/>
  <c r="X246" i="7"/>
  <c r="W246" i="7"/>
  <c r="V246" i="7"/>
  <c r="U246" i="7"/>
  <c r="T246" i="7"/>
  <c r="S246" i="7"/>
  <c r="R246" i="7"/>
  <c r="Q246" i="7"/>
  <c r="P246" i="7"/>
  <c r="O246" i="7"/>
  <c r="N246" i="7"/>
  <c r="M246" i="7"/>
  <c r="L246" i="7"/>
  <c r="K246" i="7"/>
  <c r="J246" i="7"/>
  <c r="I246" i="7"/>
  <c r="H246" i="7"/>
  <c r="G246" i="7"/>
  <c r="F246" i="7"/>
  <c r="AA245" i="7"/>
  <c r="Z245" i="7"/>
  <c r="Y245" i="7"/>
  <c r="X245" i="7"/>
  <c r="W245" i="7"/>
  <c r="V245" i="7"/>
  <c r="U245" i="7"/>
  <c r="T245" i="7"/>
  <c r="S245" i="7"/>
  <c r="R245" i="7"/>
  <c r="Q245" i="7"/>
  <c r="P245" i="7"/>
  <c r="O245" i="7"/>
  <c r="N245" i="7"/>
  <c r="M245" i="7"/>
  <c r="L245" i="7"/>
  <c r="K245" i="7"/>
  <c r="J245" i="7"/>
  <c r="I245" i="7"/>
  <c r="H245" i="7"/>
  <c r="G245" i="7"/>
  <c r="F245" i="7"/>
  <c r="E245" i="7"/>
  <c r="AA244" i="7"/>
  <c r="Z244" i="7"/>
  <c r="Y244" i="7"/>
  <c r="X244" i="7"/>
  <c r="W244" i="7"/>
  <c r="V244" i="7"/>
  <c r="U244" i="7"/>
  <c r="T244" i="7"/>
  <c r="S244" i="7"/>
  <c r="R244" i="7"/>
  <c r="Q244" i="7"/>
  <c r="P244" i="7"/>
  <c r="O244" i="7"/>
  <c r="N244" i="7"/>
  <c r="M244" i="7"/>
  <c r="L244" i="7"/>
  <c r="K244" i="7"/>
  <c r="J244" i="7"/>
  <c r="I244" i="7"/>
  <c r="H244" i="7"/>
  <c r="G244" i="7"/>
  <c r="F244" i="7"/>
  <c r="E244" i="7"/>
  <c r="D244" i="7"/>
  <c r="D269" i="7" s="1"/>
  <c r="AA235" i="7"/>
  <c r="AA234" i="7"/>
  <c r="Z234" i="7"/>
  <c r="AA233" i="7"/>
  <c r="Z233" i="7"/>
  <c r="Y233" i="7"/>
  <c r="AA232" i="7"/>
  <c r="Z232" i="7"/>
  <c r="Y232" i="7"/>
  <c r="X232" i="7"/>
  <c r="AA231" i="7"/>
  <c r="Z231" i="7"/>
  <c r="Y231" i="7"/>
  <c r="X231" i="7"/>
  <c r="W231" i="7"/>
  <c r="AA230" i="7"/>
  <c r="Z230" i="7"/>
  <c r="Y230" i="7"/>
  <c r="X230" i="7"/>
  <c r="W230" i="7"/>
  <c r="V230" i="7"/>
  <c r="AA229" i="7"/>
  <c r="Z229" i="7"/>
  <c r="Y229" i="7"/>
  <c r="X229" i="7"/>
  <c r="W229" i="7"/>
  <c r="V229" i="7"/>
  <c r="U229" i="7"/>
  <c r="AA228" i="7"/>
  <c r="Z228" i="7"/>
  <c r="Y228" i="7"/>
  <c r="X228" i="7"/>
  <c r="W228" i="7"/>
  <c r="V228" i="7"/>
  <c r="U228" i="7"/>
  <c r="T228" i="7"/>
  <c r="AA227" i="7"/>
  <c r="Z227" i="7"/>
  <c r="Y227" i="7"/>
  <c r="X227" i="7"/>
  <c r="W227" i="7"/>
  <c r="V227" i="7"/>
  <c r="U227" i="7"/>
  <c r="T227" i="7"/>
  <c r="S227" i="7"/>
  <c r="AA226" i="7"/>
  <c r="Z226" i="7"/>
  <c r="Y226" i="7"/>
  <c r="X226" i="7"/>
  <c r="W226" i="7"/>
  <c r="V226" i="7"/>
  <c r="U226" i="7"/>
  <c r="T226" i="7"/>
  <c r="S226" i="7"/>
  <c r="R226" i="7"/>
  <c r="AA225" i="7"/>
  <c r="Z225" i="7"/>
  <c r="Y225" i="7"/>
  <c r="X225" i="7"/>
  <c r="W225" i="7"/>
  <c r="V225" i="7"/>
  <c r="U225" i="7"/>
  <c r="T225" i="7"/>
  <c r="S225" i="7"/>
  <c r="R225" i="7"/>
  <c r="Q225" i="7"/>
  <c r="AA224" i="7"/>
  <c r="Z224" i="7"/>
  <c r="Y224" i="7"/>
  <c r="X224" i="7"/>
  <c r="W224" i="7"/>
  <c r="V224" i="7"/>
  <c r="U224" i="7"/>
  <c r="T224" i="7"/>
  <c r="S224" i="7"/>
  <c r="R224" i="7"/>
  <c r="Q224" i="7"/>
  <c r="P224" i="7"/>
  <c r="AA223" i="7"/>
  <c r="Z223" i="7"/>
  <c r="Y223" i="7"/>
  <c r="X223" i="7"/>
  <c r="W223" i="7"/>
  <c r="V223" i="7"/>
  <c r="U223" i="7"/>
  <c r="T223" i="7"/>
  <c r="S223" i="7"/>
  <c r="R223" i="7"/>
  <c r="Q223" i="7"/>
  <c r="P223" i="7"/>
  <c r="O223" i="7"/>
  <c r="AA222" i="7"/>
  <c r="Z222" i="7"/>
  <c r="Y222" i="7"/>
  <c r="X222" i="7"/>
  <c r="W222" i="7"/>
  <c r="V222" i="7"/>
  <c r="U222" i="7"/>
  <c r="T222" i="7"/>
  <c r="S222" i="7"/>
  <c r="R222" i="7"/>
  <c r="Q222" i="7"/>
  <c r="P222" i="7"/>
  <c r="O222" i="7"/>
  <c r="N222" i="7"/>
  <c r="AA221" i="7"/>
  <c r="Z221" i="7"/>
  <c r="Y221" i="7"/>
  <c r="X221" i="7"/>
  <c r="W221" i="7"/>
  <c r="V221" i="7"/>
  <c r="U221" i="7"/>
  <c r="T221" i="7"/>
  <c r="S221" i="7"/>
  <c r="R221" i="7"/>
  <c r="Q221" i="7"/>
  <c r="P221" i="7"/>
  <c r="O221" i="7"/>
  <c r="N221" i="7"/>
  <c r="M221" i="7"/>
  <c r="AA220" i="7"/>
  <c r="Z220" i="7"/>
  <c r="Y220" i="7"/>
  <c r="X220" i="7"/>
  <c r="W220" i="7"/>
  <c r="V220" i="7"/>
  <c r="U220" i="7"/>
  <c r="T220" i="7"/>
  <c r="S220" i="7"/>
  <c r="R220" i="7"/>
  <c r="Q220" i="7"/>
  <c r="P220" i="7"/>
  <c r="O220" i="7"/>
  <c r="N220" i="7"/>
  <c r="M220" i="7"/>
  <c r="L220" i="7"/>
  <c r="AA219" i="7"/>
  <c r="Z219" i="7"/>
  <c r="Y219" i="7"/>
  <c r="X219" i="7"/>
  <c r="W219" i="7"/>
  <c r="V219" i="7"/>
  <c r="U219" i="7"/>
  <c r="T219" i="7"/>
  <c r="S219" i="7"/>
  <c r="R219" i="7"/>
  <c r="Q219" i="7"/>
  <c r="P219" i="7"/>
  <c r="O219" i="7"/>
  <c r="N219" i="7"/>
  <c r="M219" i="7"/>
  <c r="L219" i="7"/>
  <c r="K219" i="7"/>
  <c r="AA218" i="7"/>
  <c r="Z218" i="7"/>
  <c r="Y218" i="7"/>
  <c r="X218" i="7"/>
  <c r="W218" i="7"/>
  <c r="V218" i="7"/>
  <c r="U218" i="7"/>
  <c r="T218" i="7"/>
  <c r="S218" i="7"/>
  <c r="R218" i="7"/>
  <c r="Q218" i="7"/>
  <c r="P218" i="7"/>
  <c r="O218" i="7"/>
  <c r="N218" i="7"/>
  <c r="M218" i="7"/>
  <c r="L218" i="7"/>
  <c r="K218" i="7"/>
  <c r="J218" i="7"/>
  <c r="AA217" i="7"/>
  <c r="Z217" i="7"/>
  <c r="Y217" i="7"/>
  <c r="X217" i="7"/>
  <c r="W217" i="7"/>
  <c r="V217" i="7"/>
  <c r="U217" i="7"/>
  <c r="T217" i="7"/>
  <c r="S217" i="7"/>
  <c r="R217" i="7"/>
  <c r="Q217" i="7"/>
  <c r="P217" i="7"/>
  <c r="O217" i="7"/>
  <c r="N217" i="7"/>
  <c r="M217" i="7"/>
  <c r="L217" i="7"/>
  <c r="K217" i="7"/>
  <c r="J217" i="7"/>
  <c r="I217" i="7"/>
  <c r="AA216" i="7"/>
  <c r="Z216" i="7"/>
  <c r="Y216" i="7"/>
  <c r="X216" i="7"/>
  <c r="W216" i="7"/>
  <c r="V216" i="7"/>
  <c r="U216" i="7"/>
  <c r="T216" i="7"/>
  <c r="S216" i="7"/>
  <c r="R216" i="7"/>
  <c r="Q216" i="7"/>
  <c r="P216" i="7"/>
  <c r="O216" i="7"/>
  <c r="N216" i="7"/>
  <c r="M216" i="7"/>
  <c r="L216" i="7"/>
  <c r="K216" i="7"/>
  <c r="J216" i="7"/>
  <c r="I216" i="7"/>
  <c r="H216" i="7"/>
  <c r="AA215" i="7"/>
  <c r="Z215" i="7"/>
  <c r="Y215" i="7"/>
  <c r="X215" i="7"/>
  <c r="W215" i="7"/>
  <c r="V215" i="7"/>
  <c r="U215" i="7"/>
  <c r="T215" i="7"/>
  <c r="S215" i="7"/>
  <c r="R215" i="7"/>
  <c r="Q215" i="7"/>
  <c r="P215" i="7"/>
  <c r="O215" i="7"/>
  <c r="N215" i="7"/>
  <c r="M215" i="7"/>
  <c r="L215" i="7"/>
  <c r="K215" i="7"/>
  <c r="J215" i="7"/>
  <c r="I215" i="7"/>
  <c r="H215" i="7"/>
  <c r="G215" i="7"/>
  <c r="AA214" i="7"/>
  <c r="Z214" i="7"/>
  <c r="Y214" i="7"/>
  <c r="X214" i="7"/>
  <c r="W214" i="7"/>
  <c r="V214" i="7"/>
  <c r="U214" i="7"/>
  <c r="T214" i="7"/>
  <c r="S214" i="7"/>
  <c r="R214" i="7"/>
  <c r="Q214" i="7"/>
  <c r="P214" i="7"/>
  <c r="O214" i="7"/>
  <c r="N214" i="7"/>
  <c r="M214" i="7"/>
  <c r="L214" i="7"/>
  <c r="K214" i="7"/>
  <c r="J214" i="7"/>
  <c r="I214" i="7"/>
  <c r="H214" i="7"/>
  <c r="G214" i="7"/>
  <c r="F214" i="7"/>
  <c r="AA213" i="7"/>
  <c r="Z213" i="7"/>
  <c r="Y213" i="7"/>
  <c r="X213" i="7"/>
  <c r="W213" i="7"/>
  <c r="V213" i="7"/>
  <c r="U213" i="7"/>
  <c r="T213" i="7"/>
  <c r="S213" i="7"/>
  <c r="R213" i="7"/>
  <c r="Q213" i="7"/>
  <c r="P213" i="7"/>
  <c r="O213" i="7"/>
  <c r="N213" i="7"/>
  <c r="M213" i="7"/>
  <c r="L213" i="7"/>
  <c r="K213" i="7"/>
  <c r="J213" i="7"/>
  <c r="I213" i="7"/>
  <c r="H213" i="7"/>
  <c r="G213" i="7"/>
  <c r="F213" i="7"/>
  <c r="E213" i="7"/>
  <c r="AA212" i="7"/>
  <c r="Z212" i="7"/>
  <c r="Y212" i="7"/>
  <c r="X212" i="7"/>
  <c r="W212" i="7"/>
  <c r="V212" i="7"/>
  <c r="U212" i="7"/>
  <c r="T212" i="7"/>
  <c r="S212" i="7"/>
  <c r="R212" i="7"/>
  <c r="Q212" i="7"/>
  <c r="P212" i="7"/>
  <c r="O212" i="7"/>
  <c r="N212" i="7"/>
  <c r="M212" i="7"/>
  <c r="L212" i="7"/>
  <c r="K212" i="7"/>
  <c r="J212" i="7"/>
  <c r="I212" i="7"/>
  <c r="H212" i="7"/>
  <c r="G212" i="7"/>
  <c r="F212" i="7"/>
  <c r="E212" i="7"/>
  <c r="D212" i="7"/>
  <c r="D237" i="7" s="1"/>
  <c r="AA203" i="7"/>
  <c r="AA202" i="7"/>
  <c r="Z202" i="7"/>
  <c r="AA201" i="7"/>
  <c r="Z201" i="7"/>
  <c r="Y201" i="7"/>
  <c r="AA200" i="7"/>
  <c r="Z200" i="7"/>
  <c r="Y200" i="7"/>
  <c r="X200" i="7"/>
  <c r="AA199" i="7"/>
  <c r="Z199" i="7"/>
  <c r="Y199" i="7"/>
  <c r="X199" i="7"/>
  <c r="W199" i="7"/>
  <c r="AA198" i="7"/>
  <c r="Z198" i="7"/>
  <c r="Y198" i="7"/>
  <c r="X198" i="7"/>
  <c r="W198" i="7"/>
  <c r="V198" i="7"/>
  <c r="AA197" i="7"/>
  <c r="Z197" i="7"/>
  <c r="Y197" i="7"/>
  <c r="X197" i="7"/>
  <c r="W197" i="7"/>
  <c r="V197" i="7"/>
  <c r="U197" i="7"/>
  <c r="AA196" i="7"/>
  <c r="Z196" i="7"/>
  <c r="Y196" i="7"/>
  <c r="X196" i="7"/>
  <c r="W196" i="7"/>
  <c r="V196" i="7"/>
  <c r="U196" i="7"/>
  <c r="T196" i="7"/>
  <c r="AA195" i="7"/>
  <c r="Z195" i="7"/>
  <c r="Y195" i="7"/>
  <c r="X195" i="7"/>
  <c r="W195" i="7"/>
  <c r="V195" i="7"/>
  <c r="U195" i="7"/>
  <c r="T195" i="7"/>
  <c r="S195" i="7"/>
  <c r="AA194" i="7"/>
  <c r="Z194" i="7"/>
  <c r="Y194" i="7"/>
  <c r="X194" i="7"/>
  <c r="W194" i="7"/>
  <c r="V194" i="7"/>
  <c r="U194" i="7"/>
  <c r="T194" i="7"/>
  <c r="S194" i="7"/>
  <c r="R194" i="7"/>
  <c r="AA193" i="7"/>
  <c r="Z193" i="7"/>
  <c r="Y193" i="7"/>
  <c r="X193" i="7"/>
  <c r="W193" i="7"/>
  <c r="V193" i="7"/>
  <c r="U193" i="7"/>
  <c r="T193" i="7"/>
  <c r="S193" i="7"/>
  <c r="R193" i="7"/>
  <c r="Q193" i="7"/>
  <c r="AA192" i="7"/>
  <c r="Z192" i="7"/>
  <c r="Y192" i="7"/>
  <c r="X192" i="7"/>
  <c r="W192" i="7"/>
  <c r="V192" i="7"/>
  <c r="U192" i="7"/>
  <c r="T192" i="7"/>
  <c r="S192" i="7"/>
  <c r="R192" i="7"/>
  <c r="Q192" i="7"/>
  <c r="P192" i="7"/>
  <c r="AA191" i="7"/>
  <c r="Z191" i="7"/>
  <c r="Y191" i="7"/>
  <c r="X191" i="7"/>
  <c r="W191" i="7"/>
  <c r="V191" i="7"/>
  <c r="U191" i="7"/>
  <c r="T191" i="7"/>
  <c r="S191" i="7"/>
  <c r="R191" i="7"/>
  <c r="Q191" i="7"/>
  <c r="P191" i="7"/>
  <c r="O191" i="7"/>
  <c r="AA190" i="7"/>
  <c r="Z190" i="7"/>
  <c r="Y190" i="7"/>
  <c r="X190" i="7"/>
  <c r="W190" i="7"/>
  <c r="V190" i="7"/>
  <c r="U190" i="7"/>
  <c r="T190" i="7"/>
  <c r="S190" i="7"/>
  <c r="R190" i="7"/>
  <c r="Q190" i="7"/>
  <c r="P190" i="7"/>
  <c r="O190" i="7"/>
  <c r="N190" i="7"/>
  <c r="AA189" i="7"/>
  <c r="Z189" i="7"/>
  <c r="Y189" i="7"/>
  <c r="X189" i="7"/>
  <c r="W189" i="7"/>
  <c r="V189" i="7"/>
  <c r="U189" i="7"/>
  <c r="T189" i="7"/>
  <c r="S189" i="7"/>
  <c r="R189" i="7"/>
  <c r="Q189" i="7"/>
  <c r="P189" i="7"/>
  <c r="O189" i="7"/>
  <c r="N189" i="7"/>
  <c r="M189" i="7"/>
  <c r="AA188" i="7"/>
  <c r="Z188" i="7"/>
  <c r="Y188" i="7"/>
  <c r="X188" i="7"/>
  <c r="W188" i="7"/>
  <c r="V188" i="7"/>
  <c r="U188" i="7"/>
  <c r="T188" i="7"/>
  <c r="S188" i="7"/>
  <c r="R188" i="7"/>
  <c r="Q188" i="7"/>
  <c r="P188" i="7"/>
  <c r="O188" i="7"/>
  <c r="N188" i="7"/>
  <c r="M188" i="7"/>
  <c r="L188" i="7"/>
  <c r="AA187" i="7"/>
  <c r="Z187" i="7"/>
  <c r="Y187" i="7"/>
  <c r="X187" i="7"/>
  <c r="W187" i="7"/>
  <c r="V187" i="7"/>
  <c r="U187" i="7"/>
  <c r="T187" i="7"/>
  <c r="S187" i="7"/>
  <c r="R187" i="7"/>
  <c r="Q187" i="7"/>
  <c r="P187" i="7"/>
  <c r="O187" i="7"/>
  <c r="N187" i="7"/>
  <c r="M187" i="7"/>
  <c r="L187" i="7"/>
  <c r="K187" i="7"/>
  <c r="AA186" i="7"/>
  <c r="Z186" i="7"/>
  <c r="Y186" i="7"/>
  <c r="X186" i="7"/>
  <c r="W186" i="7"/>
  <c r="V186" i="7"/>
  <c r="U186" i="7"/>
  <c r="T186" i="7"/>
  <c r="S186" i="7"/>
  <c r="R186" i="7"/>
  <c r="Q186" i="7"/>
  <c r="P186" i="7"/>
  <c r="O186" i="7"/>
  <c r="N186" i="7"/>
  <c r="M186" i="7"/>
  <c r="L186" i="7"/>
  <c r="K186" i="7"/>
  <c r="J186" i="7"/>
  <c r="AA185" i="7"/>
  <c r="Z185" i="7"/>
  <c r="Y185" i="7"/>
  <c r="X185" i="7"/>
  <c r="W185" i="7"/>
  <c r="V185" i="7"/>
  <c r="U185" i="7"/>
  <c r="T185" i="7"/>
  <c r="S185" i="7"/>
  <c r="R185" i="7"/>
  <c r="Q185" i="7"/>
  <c r="P185" i="7"/>
  <c r="O185" i="7"/>
  <c r="N185" i="7"/>
  <c r="M185" i="7"/>
  <c r="L185" i="7"/>
  <c r="K185" i="7"/>
  <c r="J185" i="7"/>
  <c r="I185" i="7"/>
  <c r="AA184" i="7"/>
  <c r="Z184" i="7"/>
  <c r="Y184" i="7"/>
  <c r="X184" i="7"/>
  <c r="W184" i="7"/>
  <c r="V184" i="7"/>
  <c r="U184" i="7"/>
  <c r="T184" i="7"/>
  <c r="S184" i="7"/>
  <c r="R184" i="7"/>
  <c r="Q184" i="7"/>
  <c r="P184" i="7"/>
  <c r="O184" i="7"/>
  <c r="N184" i="7"/>
  <c r="M184" i="7"/>
  <c r="L184" i="7"/>
  <c r="K184" i="7"/>
  <c r="J184" i="7"/>
  <c r="I184" i="7"/>
  <c r="H184" i="7"/>
  <c r="AA183" i="7"/>
  <c r="Z183" i="7"/>
  <c r="Y183" i="7"/>
  <c r="X183" i="7"/>
  <c r="W183" i="7"/>
  <c r="V183" i="7"/>
  <c r="U183" i="7"/>
  <c r="T183" i="7"/>
  <c r="S183" i="7"/>
  <c r="R183" i="7"/>
  <c r="Q183" i="7"/>
  <c r="P183" i="7"/>
  <c r="O183" i="7"/>
  <c r="N183" i="7"/>
  <c r="M183" i="7"/>
  <c r="L183" i="7"/>
  <c r="K183" i="7"/>
  <c r="J183" i="7"/>
  <c r="I183" i="7"/>
  <c r="H183" i="7"/>
  <c r="G183" i="7"/>
  <c r="AA182" i="7"/>
  <c r="Z182" i="7"/>
  <c r="Y182" i="7"/>
  <c r="X182" i="7"/>
  <c r="W182" i="7"/>
  <c r="V182" i="7"/>
  <c r="U182" i="7"/>
  <c r="T182" i="7"/>
  <c r="S182" i="7"/>
  <c r="R182" i="7"/>
  <c r="Q182" i="7"/>
  <c r="P182" i="7"/>
  <c r="O182" i="7"/>
  <c r="N182" i="7"/>
  <c r="M182" i="7"/>
  <c r="L182" i="7"/>
  <c r="K182" i="7"/>
  <c r="J182" i="7"/>
  <c r="I182" i="7"/>
  <c r="H182" i="7"/>
  <c r="G182" i="7"/>
  <c r="F182" i="7"/>
  <c r="AA181" i="7"/>
  <c r="Z181" i="7"/>
  <c r="Y181" i="7"/>
  <c r="X181" i="7"/>
  <c r="W181" i="7"/>
  <c r="V181" i="7"/>
  <c r="U181" i="7"/>
  <c r="T181" i="7"/>
  <c r="S181" i="7"/>
  <c r="R181" i="7"/>
  <c r="Q181" i="7"/>
  <c r="P181" i="7"/>
  <c r="O181" i="7"/>
  <c r="N181" i="7"/>
  <c r="M181" i="7"/>
  <c r="L181" i="7"/>
  <c r="K181" i="7"/>
  <c r="J181" i="7"/>
  <c r="I181" i="7"/>
  <c r="H181" i="7"/>
  <c r="G181" i="7"/>
  <c r="F181" i="7"/>
  <c r="E181" i="7"/>
  <c r="AA180" i="7"/>
  <c r="Z180" i="7"/>
  <c r="Y180" i="7"/>
  <c r="X180" i="7"/>
  <c r="W180" i="7"/>
  <c r="V180" i="7"/>
  <c r="U180" i="7"/>
  <c r="T180" i="7"/>
  <c r="S180" i="7"/>
  <c r="R180" i="7"/>
  <c r="Q180" i="7"/>
  <c r="P180" i="7"/>
  <c r="O180" i="7"/>
  <c r="N180" i="7"/>
  <c r="M180" i="7"/>
  <c r="L180" i="7"/>
  <c r="K180" i="7"/>
  <c r="J180" i="7"/>
  <c r="I180" i="7"/>
  <c r="H180" i="7"/>
  <c r="G180" i="7"/>
  <c r="F180" i="7"/>
  <c r="E180" i="7"/>
  <c r="D180" i="7"/>
  <c r="D205" i="7" s="1"/>
  <c r="AA171" i="7"/>
  <c r="AA170" i="7"/>
  <c r="Z170" i="7"/>
  <c r="AA169" i="7"/>
  <c r="Z169" i="7"/>
  <c r="Y169" i="7"/>
  <c r="AA168" i="7"/>
  <c r="Z168" i="7"/>
  <c r="Y168" i="7"/>
  <c r="X168" i="7"/>
  <c r="AA167" i="7"/>
  <c r="Z167" i="7"/>
  <c r="Y167" i="7"/>
  <c r="X167" i="7"/>
  <c r="W167" i="7"/>
  <c r="AA166" i="7"/>
  <c r="Z166" i="7"/>
  <c r="Y166" i="7"/>
  <c r="X166" i="7"/>
  <c r="W166" i="7"/>
  <c r="V166" i="7"/>
  <c r="AA165" i="7"/>
  <c r="Z165" i="7"/>
  <c r="Y165" i="7"/>
  <c r="X165" i="7"/>
  <c r="W165" i="7"/>
  <c r="V165" i="7"/>
  <c r="U165" i="7"/>
  <c r="AA164" i="7"/>
  <c r="Z164" i="7"/>
  <c r="Y164" i="7"/>
  <c r="X164" i="7"/>
  <c r="W164" i="7"/>
  <c r="V164" i="7"/>
  <c r="U164" i="7"/>
  <c r="T164" i="7"/>
  <c r="AA163" i="7"/>
  <c r="Z163" i="7"/>
  <c r="Y163" i="7"/>
  <c r="X163" i="7"/>
  <c r="W163" i="7"/>
  <c r="V163" i="7"/>
  <c r="U163" i="7"/>
  <c r="T163" i="7"/>
  <c r="S163" i="7"/>
  <c r="AA162" i="7"/>
  <c r="Z162" i="7"/>
  <c r="Y162" i="7"/>
  <c r="X162" i="7"/>
  <c r="W162" i="7"/>
  <c r="V162" i="7"/>
  <c r="U162" i="7"/>
  <c r="T162" i="7"/>
  <c r="S162" i="7"/>
  <c r="R162" i="7"/>
  <c r="AA161" i="7"/>
  <c r="Z161" i="7"/>
  <c r="Y161" i="7"/>
  <c r="X161" i="7"/>
  <c r="W161" i="7"/>
  <c r="V161" i="7"/>
  <c r="U161" i="7"/>
  <c r="T161" i="7"/>
  <c r="S161" i="7"/>
  <c r="R161" i="7"/>
  <c r="Q161" i="7"/>
  <c r="AA160" i="7"/>
  <c r="Z160" i="7"/>
  <c r="Y160" i="7"/>
  <c r="X160" i="7"/>
  <c r="W160" i="7"/>
  <c r="V160" i="7"/>
  <c r="U160" i="7"/>
  <c r="T160" i="7"/>
  <c r="S160" i="7"/>
  <c r="R160" i="7"/>
  <c r="Q160" i="7"/>
  <c r="P160" i="7"/>
  <c r="AA159" i="7"/>
  <c r="Z159" i="7"/>
  <c r="Y159" i="7"/>
  <c r="X159" i="7"/>
  <c r="W159" i="7"/>
  <c r="V159" i="7"/>
  <c r="U159" i="7"/>
  <c r="T159" i="7"/>
  <c r="S159" i="7"/>
  <c r="R159" i="7"/>
  <c r="Q159" i="7"/>
  <c r="P159" i="7"/>
  <c r="O159" i="7"/>
  <c r="AA158" i="7"/>
  <c r="Z158" i="7"/>
  <c r="Y158" i="7"/>
  <c r="X158" i="7"/>
  <c r="W158" i="7"/>
  <c r="V158" i="7"/>
  <c r="U158" i="7"/>
  <c r="T158" i="7"/>
  <c r="S158" i="7"/>
  <c r="R158" i="7"/>
  <c r="Q158" i="7"/>
  <c r="P158" i="7"/>
  <c r="O158" i="7"/>
  <c r="N158" i="7"/>
  <c r="AA157" i="7"/>
  <c r="Z157" i="7"/>
  <c r="Y157" i="7"/>
  <c r="X157" i="7"/>
  <c r="W157" i="7"/>
  <c r="V157" i="7"/>
  <c r="U157" i="7"/>
  <c r="T157" i="7"/>
  <c r="S157" i="7"/>
  <c r="R157" i="7"/>
  <c r="Q157" i="7"/>
  <c r="P157" i="7"/>
  <c r="O157" i="7"/>
  <c r="N157" i="7"/>
  <c r="M157" i="7"/>
  <c r="AA156" i="7"/>
  <c r="Z156" i="7"/>
  <c r="Y156" i="7"/>
  <c r="X156" i="7"/>
  <c r="W156" i="7"/>
  <c r="V156" i="7"/>
  <c r="U156" i="7"/>
  <c r="T156" i="7"/>
  <c r="S156" i="7"/>
  <c r="R156" i="7"/>
  <c r="Q156" i="7"/>
  <c r="P156" i="7"/>
  <c r="O156" i="7"/>
  <c r="N156" i="7"/>
  <c r="M156" i="7"/>
  <c r="L156" i="7"/>
  <c r="AA155" i="7"/>
  <c r="Z155" i="7"/>
  <c r="Y155" i="7"/>
  <c r="X155" i="7"/>
  <c r="W155" i="7"/>
  <c r="V155" i="7"/>
  <c r="U155" i="7"/>
  <c r="T155" i="7"/>
  <c r="S155" i="7"/>
  <c r="R155" i="7"/>
  <c r="Q155" i="7"/>
  <c r="P155" i="7"/>
  <c r="O155" i="7"/>
  <c r="N155" i="7"/>
  <c r="M155" i="7"/>
  <c r="L155" i="7"/>
  <c r="K155" i="7"/>
  <c r="AA154" i="7"/>
  <c r="Z154" i="7"/>
  <c r="Y154" i="7"/>
  <c r="X154" i="7"/>
  <c r="W154" i="7"/>
  <c r="V154" i="7"/>
  <c r="U154" i="7"/>
  <c r="T154" i="7"/>
  <c r="S154" i="7"/>
  <c r="R154" i="7"/>
  <c r="Q154" i="7"/>
  <c r="P154" i="7"/>
  <c r="O154" i="7"/>
  <c r="N154" i="7"/>
  <c r="M154" i="7"/>
  <c r="L154" i="7"/>
  <c r="K154" i="7"/>
  <c r="J154" i="7"/>
  <c r="AA153" i="7"/>
  <c r="Z153" i="7"/>
  <c r="Y153" i="7"/>
  <c r="X153" i="7"/>
  <c r="W153" i="7"/>
  <c r="V153" i="7"/>
  <c r="U153" i="7"/>
  <c r="T153" i="7"/>
  <c r="S153" i="7"/>
  <c r="R153" i="7"/>
  <c r="Q153" i="7"/>
  <c r="P153" i="7"/>
  <c r="O153" i="7"/>
  <c r="N153" i="7"/>
  <c r="M153" i="7"/>
  <c r="L153" i="7"/>
  <c r="K153" i="7"/>
  <c r="J153" i="7"/>
  <c r="I153" i="7"/>
  <c r="AA152" i="7"/>
  <c r="Z152" i="7"/>
  <c r="Y152" i="7"/>
  <c r="X152" i="7"/>
  <c r="W152" i="7"/>
  <c r="V152" i="7"/>
  <c r="U152" i="7"/>
  <c r="T152" i="7"/>
  <c r="S152" i="7"/>
  <c r="R152" i="7"/>
  <c r="Q152" i="7"/>
  <c r="P152" i="7"/>
  <c r="O152" i="7"/>
  <c r="N152" i="7"/>
  <c r="M152" i="7"/>
  <c r="L152" i="7"/>
  <c r="K152" i="7"/>
  <c r="J152" i="7"/>
  <c r="I152" i="7"/>
  <c r="H152" i="7"/>
  <c r="AA151" i="7"/>
  <c r="Z151" i="7"/>
  <c r="Y151" i="7"/>
  <c r="X151" i="7"/>
  <c r="W151" i="7"/>
  <c r="V151" i="7"/>
  <c r="U151" i="7"/>
  <c r="T151" i="7"/>
  <c r="S151" i="7"/>
  <c r="R151" i="7"/>
  <c r="Q151" i="7"/>
  <c r="P151" i="7"/>
  <c r="O151" i="7"/>
  <c r="N151" i="7"/>
  <c r="M151" i="7"/>
  <c r="L151" i="7"/>
  <c r="K151" i="7"/>
  <c r="J151" i="7"/>
  <c r="I151" i="7"/>
  <c r="H151" i="7"/>
  <c r="G151" i="7"/>
  <c r="AA150" i="7"/>
  <c r="Z150" i="7"/>
  <c r="Y150" i="7"/>
  <c r="X150" i="7"/>
  <c r="W150" i="7"/>
  <c r="V150" i="7"/>
  <c r="U150" i="7"/>
  <c r="T150" i="7"/>
  <c r="S150" i="7"/>
  <c r="R150" i="7"/>
  <c r="Q150" i="7"/>
  <c r="P150" i="7"/>
  <c r="O150" i="7"/>
  <c r="N150" i="7"/>
  <c r="M150" i="7"/>
  <c r="L150" i="7"/>
  <c r="K150" i="7"/>
  <c r="J150" i="7"/>
  <c r="I150" i="7"/>
  <c r="H150" i="7"/>
  <c r="G150" i="7"/>
  <c r="F150" i="7"/>
  <c r="AA149" i="7"/>
  <c r="Z149" i="7"/>
  <c r="Y149" i="7"/>
  <c r="X149" i="7"/>
  <c r="W149" i="7"/>
  <c r="V149" i="7"/>
  <c r="U149" i="7"/>
  <c r="T149" i="7"/>
  <c r="S149" i="7"/>
  <c r="R149" i="7"/>
  <c r="Q149" i="7"/>
  <c r="P149" i="7"/>
  <c r="O149" i="7"/>
  <c r="N149" i="7"/>
  <c r="M149" i="7"/>
  <c r="L149" i="7"/>
  <c r="K149" i="7"/>
  <c r="J149" i="7"/>
  <c r="I149" i="7"/>
  <c r="H149" i="7"/>
  <c r="G149" i="7"/>
  <c r="F149" i="7"/>
  <c r="E149" i="7"/>
  <c r="AA148" i="7"/>
  <c r="Z148" i="7"/>
  <c r="Y148" i="7"/>
  <c r="X148" i="7"/>
  <c r="W148" i="7"/>
  <c r="V148" i="7"/>
  <c r="U148" i="7"/>
  <c r="T148" i="7"/>
  <c r="S148" i="7"/>
  <c r="R148" i="7"/>
  <c r="Q148" i="7"/>
  <c r="P148" i="7"/>
  <c r="O148" i="7"/>
  <c r="N148" i="7"/>
  <c r="M148" i="7"/>
  <c r="L148" i="7"/>
  <c r="K148" i="7"/>
  <c r="J148" i="7"/>
  <c r="I148" i="7"/>
  <c r="H148" i="7"/>
  <c r="G148" i="7"/>
  <c r="F148" i="7"/>
  <c r="E148" i="7"/>
  <c r="D148" i="7"/>
  <c r="D173" i="7" s="1"/>
  <c r="AA139" i="7"/>
  <c r="AA138" i="7"/>
  <c r="Z138" i="7"/>
  <c r="AA137" i="7"/>
  <c r="Z137" i="7"/>
  <c r="Y137" i="7"/>
  <c r="AA136" i="7"/>
  <c r="Z136" i="7"/>
  <c r="Y136" i="7"/>
  <c r="X136" i="7"/>
  <c r="AA135" i="7"/>
  <c r="Z135" i="7"/>
  <c r="Y135" i="7"/>
  <c r="X135" i="7"/>
  <c r="W135" i="7"/>
  <c r="AA134" i="7"/>
  <c r="Z134" i="7"/>
  <c r="Y134" i="7"/>
  <c r="X134" i="7"/>
  <c r="W134" i="7"/>
  <c r="V134" i="7"/>
  <c r="AA133" i="7"/>
  <c r="Z133" i="7"/>
  <c r="Y133" i="7"/>
  <c r="X133" i="7"/>
  <c r="W133" i="7"/>
  <c r="V133" i="7"/>
  <c r="U133" i="7"/>
  <c r="AA132" i="7"/>
  <c r="Z132" i="7"/>
  <c r="Y132" i="7"/>
  <c r="X132" i="7"/>
  <c r="W132" i="7"/>
  <c r="V132" i="7"/>
  <c r="U132" i="7"/>
  <c r="T132" i="7"/>
  <c r="AA131" i="7"/>
  <c r="Z131" i="7"/>
  <c r="Y131" i="7"/>
  <c r="X131" i="7"/>
  <c r="W131" i="7"/>
  <c r="V131" i="7"/>
  <c r="U131" i="7"/>
  <c r="T131" i="7"/>
  <c r="S131" i="7"/>
  <c r="AA130" i="7"/>
  <c r="Z130" i="7"/>
  <c r="Y130" i="7"/>
  <c r="X130" i="7"/>
  <c r="W130" i="7"/>
  <c r="V130" i="7"/>
  <c r="U130" i="7"/>
  <c r="T130" i="7"/>
  <c r="S130" i="7"/>
  <c r="R130" i="7"/>
  <c r="AA129" i="7"/>
  <c r="Z129" i="7"/>
  <c r="Y129" i="7"/>
  <c r="X129" i="7"/>
  <c r="W129" i="7"/>
  <c r="V129" i="7"/>
  <c r="U129" i="7"/>
  <c r="T129" i="7"/>
  <c r="S129" i="7"/>
  <c r="R129" i="7"/>
  <c r="Q129" i="7"/>
  <c r="AA128" i="7"/>
  <c r="Z128" i="7"/>
  <c r="Y128" i="7"/>
  <c r="X128" i="7"/>
  <c r="W128" i="7"/>
  <c r="V128" i="7"/>
  <c r="U128" i="7"/>
  <c r="T128" i="7"/>
  <c r="S128" i="7"/>
  <c r="R128" i="7"/>
  <c r="Q128" i="7"/>
  <c r="P128" i="7"/>
  <c r="AA127" i="7"/>
  <c r="Z127" i="7"/>
  <c r="Y127" i="7"/>
  <c r="X127" i="7"/>
  <c r="W127" i="7"/>
  <c r="V127" i="7"/>
  <c r="U127" i="7"/>
  <c r="T127" i="7"/>
  <c r="S127" i="7"/>
  <c r="R127" i="7"/>
  <c r="Q127" i="7"/>
  <c r="P127" i="7"/>
  <c r="O127" i="7"/>
  <c r="AA126" i="7"/>
  <c r="Z126" i="7"/>
  <c r="Y126" i="7"/>
  <c r="X126" i="7"/>
  <c r="W126" i="7"/>
  <c r="V126" i="7"/>
  <c r="U126" i="7"/>
  <c r="T126" i="7"/>
  <c r="S126" i="7"/>
  <c r="R126" i="7"/>
  <c r="Q126" i="7"/>
  <c r="P126" i="7"/>
  <c r="O126" i="7"/>
  <c r="N126" i="7"/>
  <c r="AA125" i="7"/>
  <c r="Z125" i="7"/>
  <c r="Y125" i="7"/>
  <c r="X125" i="7"/>
  <c r="W125" i="7"/>
  <c r="V125" i="7"/>
  <c r="U125" i="7"/>
  <c r="T125" i="7"/>
  <c r="S125" i="7"/>
  <c r="R125" i="7"/>
  <c r="Q125" i="7"/>
  <c r="P125" i="7"/>
  <c r="O125" i="7"/>
  <c r="N125" i="7"/>
  <c r="M125" i="7"/>
  <c r="AA124" i="7"/>
  <c r="Z124" i="7"/>
  <c r="Y124" i="7"/>
  <c r="X124" i="7"/>
  <c r="W124" i="7"/>
  <c r="V124" i="7"/>
  <c r="U124" i="7"/>
  <c r="T124" i="7"/>
  <c r="S124" i="7"/>
  <c r="R124" i="7"/>
  <c r="Q124" i="7"/>
  <c r="P124" i="7"/>
  <c r="O124" i="7"/>
  <c r="N124" i="7"/>
  <c r="M124" i="7"/>
  <c r="L124" i="7"/>
  <c r="AA123" i="7"/>
  <c r="Z123" i="7"/>
  <c r="Y123" i="7"/>
  <c r="X123" i="7"/>
  <c r="W123" i="7"/>
  <c r="V123" i="7"/>
  <c r="U123" i="7"/>
  <c r="T123" i="7"/>
  <c r="S123" i="7"/>
  <c r="R123" i="7"/>
  <c r="Q123" i="7"/>
  <c r="P123" i="7"/>
  <c r="O123" i="7"/>
  <c r="N123" i="7"/>
  <c r="M123" i="7"/>
  <c r="L123" i="7"/>
  <c r="K123" i="7"/>
  <c r="AA122" i="7"/>
  <c r="Z122" i="7"/>
  <c r="Y122" i="7"/>
  <c r="X122" i="7"/>
  <c r="W122" i="7"/>
  <c r="V122" i="7"/>
  <c r="U122" i="7"/>
  <c r="T122" i="7"/>
  <c r="S122" i="7"/>
  <c r="R122" i="7"/>
  <c r="Q122" i="7"/>
  <c r="P122" i="7"/>
  <c r="O122" i="7"/>
  <c r="N122" i="7"/>
  <c r="M122" i="7"/>
  <c r="L122" i="7"/>
  <c r="K122" i="7"/>
  <c r="J122" i="7"/>
  <c r="AA121" i="7"/>
  <c r="Z121" i="7"/>
  <c r="Y121" i="7"/>
  <c r="X121" i="7"/>
  <c r="W121" i="7"/>
  <c r="V121" i="7"/>
  <c r="U121" i="7"/>
  <c r="T121" i="7"/>
  <c r="S121" i="7"/>
  <c r="R121" i="7"/>
  <c r="Q121" i="7"/>
  <c r="P121" i="7"/>
  <c r="O121" i="7"/>
  <c r="N121" i="7"/>
  <c r="M121" i="7"/>
  <c r="L121" i="7"/>
  <c r="K121" i="7"/>
  <c r="J121" i="7"/>
  <c r="I121" i="7"/>
  <c r="AA120" i="7"/>
  <c r="Z120" i="7"/>
  <c r="Y120" i="7"/>
  <c r="X120" i="7"/>
  <c r="W120" i="7"/>
  <c r="V120" i="7"/>
  <c r="U120" i="7"/>
  <c r="T120" i="7"/>
  <c r="S120" i="7"/>
  <c r="R120" i="7"/>
  <c r="Q120" i="7"/>
  <c r="P120" i="7"/>
  <c r="O120" i="7"/>
  <c r="N120" i="7"/>
  <c r="M120" i="7"/>
  <c r="L120" i="7"/>
  <c r="K120" i="7"/>
  <c r="J120" i="7"/>
  <c r="I120" i="7"/>
  <c r="H120" i="7"/>
  <c r="AA119" i="7"/>
  <c r="Z119" i="7"/>
  <c r="Y119" i="7"/>
  <c r="X119" i="7"/>
  <c r="W119" i="7"/>
  <c r="V119" i="7"/>
  <c r="U119" i="7"/>
  <c r="T119" i="7"/>
  <c r="S119" i="7"/>
  <c r="R119" i="7"/>
  <c r="Q119" i="7"/>
  <c r="P119" i="7"/>
  <c r="O119" i="7"/>
  <c r="N119" i="7"/>
  <c r="M119" i="7"/>
  <c r="L119" i="7"/>
  <c r="K119" i="7"/>
  <c r="J119" i="7"/>
  <c r="I119" i="7"/>
  <c r="H119" i="7"/>
  <c r="G119" i="7"/>
  <c r="AA118" i="7"/>
  <c r="Z118" i="7"/>
  <c r="Y118" i="7"/>
  <c r="X118" i="7"/>
  <c r="W118" i="7"/>
  <c r="V118" i="7"/>
  <c r="U118" i="7"/>
  <c r="T118" i="7"/>
  <c r="S118" i="7"/>
  <c r="R118" i="7"/>
  <c r="Q118" i="7"/>
  <c r="P118" i="7"/>
  <c r="O118" i="7"/>
  <c r="N118" i="7"/>
  <c r="M118" i="7"/>
  <c r="L118" i="7"/>
  <c r="K118" i="7"/>
  <c r="J118" i="7"/>
  <c r="I118" i="7"/>
  <c r="H118" i="7"/>
  <c r="G118" i="7"/>
  <c r="F118" i="7"/>
  <c r="AA117" i="7"/>
  <c r="Z117" i="7"/>
  <c r="Y117" i="7"/>
  <c r="X117" i="7"/>
  <c r="W117" i="7"/>
  <c r="V117" i="7"/>
  <c r="U117" i="7"/>
  <c r="T117" i="7"/>
  <c r="S117" i="7"/>
  <c r="R117" i="7"/>
  <c r="Q117" i="7"/>
  <c r="P117" i="7"/>
  <c r="O117" i="7"/>
  <c r="N117" i="7"/>
  <c r="M117" i="7"/>
  <c r="L117" i="7"/>
  <c r="K117" i="7"/>
  <c r="J117" i="7"/>
  <c r="I117" i="7"/>
  <c r="H117" i="7"/>
  <c r="G117" i="7"/>
  <c r="F117" i="7"/>
  <c r="E117" i="7"/>
  <c r="AA116" i="7"/>
  <c r="Z116" i="7"/>
  <c r="Y116" i="7"/>
  <c r="X116" i="7"/>
  <c r="W116" i="7"/>
  <c r="V116" i="7"/>
  <c r="U116" i="7"/>
  <c r="T116" i="7"/>
  <c r="S116" i="7"/>
  <c r="R116" i="7"/>
  <c r="Q116" i="7"/>
  <c r="P116" i="7"/>
  <c r="O116" i="7"/>
  <c r="N116" i="7"/>
  <c r="M116" i="7"/>
  <c r="L116" i="7"/>
  <c r="K116" i="7"/>
  <c r="J116" i="7"/>
  <c r="I116" i="7"/>
  <c r="H116" i="7"/>
  <c r="G116" i="7"/>
  <c r="F116" i="7"/>
  <c r="E116" i="7"/>
  <c r="D116" i="7"/>
  <c r="D141" i="7" s="1"/>
  <c r="AA107" i="7"/>
  <c r="AA106" i="7"/>
  <c r="Z106" i="7"/>
  <c r="AA105" i="7"/>
  <c r="Z105" i="7"/>
  <c r="Y105" i="7"/>
  <c r="AA104" i="7"/>
  <c r="Z104" i="7"/>
  <c r="Y104" i="7"/>
  <c r="X104" i="7"/>
  <c r="AA103" i="7"/>
  <c r="Z103" i="7"/>
  <c r="Y103" i="7"/>
  <c r="X103" i="7"/>
  <c r="W103" i="7"/>
  <c r="AA102" i="7"/>
  <c r="Z102" i="7"/>
  <c r="Y102" i="7"/>
  <c r="X102" i="7"/>
  <c r="W102" i="7"/>
  <c r="V102" i="7"/>
  <c r="AA101" i="7"/>
  <c r="Z101" i="7"/>
  <c r="Y101" i="7"/>
  <c r="X101" i="7"/>
  <c r="W101" i="7"/>
  <c r="V101" i="7"/>
  <c r="U101" i="7"/>
  <c r="AA100" i="7"/>
  <c r="Z100" i="7"/>
  <c r="Y100" i="7"/>
  <c r="X100" i="7"/>
  <c r="W100" i="7"/>
  <c r="V100" i="7"/>
  <c r="U100" i="7"/>
  <c r="T100" i="7"/>
  <c r="AA99" i="7"/>
  <c r="Z99" i="7"/>
  <c r="Y99" i="7"/>
  <c r="X99" i="7"/>
  <c r="W99" i="7"/>
  <c r="V99" i="7"/>
  <c r="U99" i="7"/>
  <c r="T99" i="7"/>
  <c r="S99" i="7"/>
  <c r="AA98" i="7"/>
  <c r="Z98" i="7"/>
  <c r="Y98" i="7"/>
  <c r="X98" i="7"/>
  <c r="W98" i="7"/>
  <c r="V98" i="7"/>
  <c r="U98" i="7"/>
  <c r="T98" i="7"/>
  <c r="S98" i="7"/>
  <c r="R98" i="7"/>
  <c r="AA97" i="7"/>
  <c r="Z97" i="7"/>
  <c r="Y97" i="7"/>
  <c r="X97" i="7"/>
  <c r="W97" i="7"/>
  <c r="V97" i="7"/>
  <c r="U97" i="7"/>
  <c r="T97" i="7"/>
  <c r="S97" i="7"/>
  <c r="R97" i="7"/>
  <c r="Q97" i="7"/>
  <c r="AA96" i="7"/>
  <c r="Z96" i="7"/>
  <c r="Y96" i="7"/>
  <c r="X96" i="7"/>
  <c r="W96" i="7"/>
  <c r="V96" i="7"/>
  <c r="U96" i="7"/>
  <c r="T96" i="7"/>
  <c r="S96" i="7"/>
  <c r="R96" i="7"/>
  <c r="Q96" i="7"/>
  <c r="P96" i="7"/>
  <c r="AA95" i="7"/>
  <c r="Z95" i="7"/>
  <c r="Y95" i="7"/>
  <c r="X95" i="7"/>
  <c r="W95" i="7"/>
  <c r="V95" i="7"/>
  <c r="U95" i="7"/>
  <c r="T95" i="7"/>
  <c r="S95" i="7"/>
  <c r="R95" i="7"/>
  <c r="Q95" i="7"/>
  <c r="P95" i="7"/>
  <c r="O95" i="7"/>
  <c r="AA94" i="7"/>
  <c r="Z94" i="7"/>
  <c r="Y94" i="7"/>
  <c r="X94" i="7"/>
  <c r="W94" i="7"/>
  <c r="V94" i="7"/>
  <c r="U94" i="7"/>
  <c r="T94" i="7"/>
  <c r="S94" i="7"/>
  <c r="R94" i="7"/>
  <c r="Q94" i="7"/>
  <c r="P94" i="7"/>
  <c r="O94" i="7"/>
  <c r="N94" i="7"/>
  <c r="AA93" i="7"/>
  <c r="Z93" i="7"/>
  <c r="Y93" i="7"/>
  <c r="X93" i="7"/>
  <c r="W93" i="7"/>
  <c r="V93" i="7"/>
  <c r="U93" i="7"/>
  <c r="T93" i="7"/>
  <c r="S93" i="7"/>
  <c r="R93" i="7"/>
  <c r="Q93" i="7"/>
  <c r="P93" i="7"/>
  <c r="O93" i="7"/>
  <c r="N93" i="7"/>
  <c r="M93" i="7"/>
  <c r="AA92" i="7"/>
  <c r="Z92" i="7"/>
  <c r="Y92" i="7"/>
  <c r="X92" i="7"/>
  <c r="W92" i="7"/>
  <c r="V92" i="7"/>
  <c r="U92" i="7"/>
  <c r="T92" i="7"/>
  <c r="S92" i="7"/>
  <c r="R92" i="7"/>
  <c r="Q92" i="7"/>
  <c r="P92" i="7"/>
  <c r="O92" i="7"/>
  <c r="N92" i="7"/>
  <c r="M92" i="7"/>
  <c r="L92" i="7"/>
  <c r="AA91" i="7"/>
  <c r="Z91" i="7"/>
  <c r="Y91" i="7"/>
  <c r="X91" i="7"/>
  <c r="W91" i="7"/>
  <c r="V91" i="7"/>
  <c r="U91" i="7"/>
  <c r="T91" i="7"/>
  <c r="S91" i="7"/>
  <c r="R91" i="7"/>
  <c r="Q91" i="7"/>
  <c r="P91" i="7"/>
  <c r="O91" i="7"/>
  <c r="N91" i="7"/>
  <c r="M91" i="7"/>
  <c r="L91" i="7"/>
  <c r="K91" i="7"/>
  <c r="AA90" i="7"/>
  <c r="Z90" i="7"/>
  <c r="Y90" i="7"/>
  <c r="X90" i="7"/>
  <c r="W90" i="7"/>
  <c r="V90" i="7"/>
  <c r="U90" i="7"/>
  <c r="T90" i="7"/>
  <c r="S90" i="7"/>
  <c r="R90" i="7"/>
  <c r="Q90" i="7"/>
  <c r="P90" i="7"/>
  <c r="O90" i="7"/>
  <c r="N90" i="7"/>
  <c r="M90" i="7"/>
  <c r="L90" i="7"/>
  <c r="K90" i="7"/>
  <c r="J90" i="7"/>
  <c r="AA89" i="7"/>
  <c r="Z89" i="7"/>
  <c r="Y89" i="7"/>
  <c r="X89" i="7"/>
  <c r="W89" i="7"/>
  <c r="V89" i="7"/>
  <c r="U89" i="7"/>
  <c r="T89" i="7"/>
  <c r="S89" i="7"/>
  <c r="R89" i="7"/>
  <c r="Q89" i="7"/>
  <c r="P89" i="7"/>
  <c r="O89" i="7"/>
  <c r="N89" i="7"/>
  <c r="M89" i="7"/>
  <c r="L89" i="7"/>
  <c r="K89" i="7"/>
  <c r="J89" i="7"/>
  <c r="I89" i="7"/>
  <c r="AA88" i="7"/>
  <c r="Z88" i="7"/>
  <c r="Y88" i="7"/>
  <c r="X88" i="7"/>
  <c r="W88" i="7"/>
  <c r="V88" i="7"/>
  <c r="U88" i="7"/>
  <c r="T88" i="7"/>
  <c r="S88" i="7"/>
  <c r="R88" i="7"/>
  <c r="Q88" i="7"/>
  <c r="P88" i="7"/>
  <c r="O88" i="7"/>
  <c r="N88" i="7"/>
  <c r="M88" i="7"/>
  <c r="L88" i="7"/>
  <c r="K88" i="7"/>
  <c r="J88" i="7"/>
  <c r="I88" i="7"/>
  <c r="H88" i="7"/>
  <c r="AA87" i="7"/>
  <c r="Z87" i="7"/>
  <c r="Y87" i="7"/>
  <c r="X87" i="7"/>
  <c r="W87" i="7"/>
  <c r="V87" i="7"/>
  <c r="U87" i="7"/>
  <c r="T87" i="7"/>
  <c r="S87" i="7"/>
  <c r="R87" i="7"/>
  <c r="Q87" i="7"/>
  <c r="P87" i="7"/>
  <c r="O87" i="7"/>
  <c r="N87" i="7"/>
  <c r="M87" i="7"/>
  <c r="L87" i="7"/>
  <c r="K87" i="7"/>
  <c r="J87" i="7"/>
  <c r="I87" i="7"/>
  <c r="H87" i="7"/>
  <c r="G87" i="7"/>
  <c r="AA86" i="7"/>
  <c r="Z86" i="7"/>
  <c r="Y86" i="7"/>
  <c r="X86" i="7"/>
  <c r="W86" i="7"/>
  <c r="V86" i="7"/>
  <c r="U86" i="7"/>
  <c r="T86" i="7"/>
  <c r="S86" i="7"/>
  <c r="R86" i="7"/>
  <c r="Q86" i="7"/>
  <c r="P86" i="7"/>
  <c r="O86" i="7"/>
  <c r="N86" i="7"/>
  <c r="M86" i="7"/>
  <c r="L86" i="7"/>
  <c r="K86" i="7"/>
  <c r="J86" i="7"/>
  <c r="I86" i="7"/>
  <c r="H86" i="7"/>
  <c r="G86" i="7"/>
  <c r="F86" i="7"/>
  <c r="AA85" i="7"/>
  <c r="Z85" i="7"/>
  <c r="Y85" i="7"/>
  <c r="X85" i="7"/>
  <c r="W85" i="7"/>
  <c r="V85" i="7"/>
  <c r="U85" i="7"/>
  <c r="T85" i="7"/>
  <c r="S85" i="7"/>
  <c r="R85" i="7"/>
  <c r="Q85" i="7"/>
  <c r="P85" i="7"/>
  <c r="O85" i="7"/>
  <c r="N85" i="7"/>
  <c r="M85" i="7"/>
  <c r="L85" i="7"/>
  <c r="K85" i="7"/>
  <c r="J85" i="7"/>
  <c r="I85" i="7"/>
  <c r="H85" i="7"/>
  <c r="G85" i="7"/>
  <c r="F85" i="7"/>
  <c r="E85" i="7"/>
  <c r="AA84" i="7"/>
  <c r="Z84" i="7"/>
  <c r="Y84" i="7"/>
  <c r="X84" i="7"/>
  <c r="W84" i="7"/>
  <c r="V84" i="7"/>
  <c r="U84" i="7"/>
  <c r="T84" i="7"/>
  <c r="S84" i="7"/>
  <c r="R84" i="7"/>
  <c r="Q84" i="7"/>
  <c r="P84" i="7"/>
  <c r="O84" i="7"/>
  <c r="N84" i="7"/>
  <c r="M84" i="7"/>
  <c r="L84" i="7"/>
  <c r="K84" i="7"/>
  <c r="J84" i="7"/>
  <c r="I84" i="7"/>
  <c r="H84" i="7"/>
  <c r="G84" i="7"/>
  <c r="F84" i="7"/>
  <c r="E84" i="7"/>
  <c r="D84" i="7"/>
  <c r="D109" i="7" s="1"/>
  <c r="AA75" i="7"/>
  <c r="AA74" i="7"/>
  <c r="Z74" i="7"/>
  <c r="AA73" i="7"/>
  <c r="Z73" i="7"/>
  <c r="Y73" i="7"/>
  <c r="AA72" i="7"/>
  <c r="Z72" i="7"/>
  <c r="Y72" i="7"/>
  <c r="X72" i="7"/>
  <c r="AA71" i="7"/>
  <c r="Z71" i="7"/>
  <c r="Y71" i="7"/>
  <c r="X71" i="7"/>
  <c r="W71" i="7"/>
  <c r="AA70" i="7"/>
  <c r="Z70" i="7"/>
  <c r="Y70" i="7"/>
  <c r="X70" i="7"/>
  <c r="W70" i="7"/>
  <c r="V70" i="7"/>
  <c r="AA69" i="7"/>
  <c r="Z69" i="7"/>
  <c r="Y69" i="7"/>
  <c r="X69" i="7"/>
  <c r="W69" i="7"/>
  <c r="V69" i="7"/>
  <c r="U69" i="7"/>
  <c r="AA68" i="7"/>
  <c r="Z68" i="7"/>
  <c r="Y68" i="7"/>
  <c r="X68" i="7"/>
  <c r="W68" i="7"/>
  <c r="V68" i="7"/>
  <c r="U68" i="7"/>
  <c r="T68" i="7"/>
  <c r="AA67" i="7"/>
  <c r="Z67" i="7"/>
  <c r="Y67" i="7"/>
  <c r="X67" i="7"/>
  <c r="W67" i="7"/>
  <c r="V67" i="7"/>
  <c r="U67" i="7"/>
  <c r="T67" i="7"/>
  <c r="S67" i="7"/>
  <c r="AA66" i="7"/>
  <c r="Z66" i="7"/>
  <c r="Y66" i="7"/>
  <c r="X66" i="7"/>
  <c r="W66" i="7"/>
  <c r="V66" i="7"/>
  <c r="U66" i="7"/>
  <c r="T66" i="7"/>
  <c r="S66" i="7"/>
  <c r="R66" i="7"/>
  <c r="AA65" i="7"/>
  <c r="Z65" i="7"/>
  <c r="Y65" i="7"/>
  <c r="X65" i="7"/>
  <c r="W65" i="7"/>
  <c r="V65" i="7"/>
  <c r="U65" i="7"/>
  <c r="T65" i="7"/>
  <c r="S65" i="7"/>
  <c r="R65" i="7"/>
  <c r="Q65" i="7"/>
  <c r="AA64" i="7"/>
  <c r="Z64" i="7"/>
  <c r="Y64" i="7"/>
  <c r="X64" i="7"/>
  <c r="W64" i="7"/>
  <c r="V64" i="7"/>
  <c r="U64" i="7"/>
  <c r="T64" i="7"/>
  <c r="S64" i="7"/>
  <c r="R64" i="7"/>
  <c r="Q64" i="7"/>
  <c r="P64" i="7"/>
  <c r="AA63" i="7"/>
  <c r="Z63" i="7"/>
  <c r="Y63" i="7"/>
  <c r="X63" i="7"/>
  <c r="W63" i="7"/>
  <c r="V63" i="7"/>
  <c r="U63" i="7"/>
  <c r="T63" i="7"/>
  <c r="S63" i="7"/>
  <c r="R63" i="7"/>
  <c r="Q63" i="7"/>
  <c r="P63" i="7"/>
  <c r="O63" i="7"/>
  <c r="AA62" i="7"/>
  <c r="Z62" i="7"/>
  <c r="Y62" i="7"/>
  <c r="X62" i="7"/>
  <c r="W62" i="7"/>
  <c r="V62" i="7"/>
  <c r="U62" i="7"/>
  <c r="T62" i="7"/>
  <c r="S62" i="7"/>
  <c r="R62" i="7"/>
  <c r="Q62" i="7"/>
  <c r="P62" i="7"/>
  <c r="O62" i="7"/>
  <c r="N62" i="7"/>
  <c r="AA61" i="7"/>
  <c r="Z61" i="7"/>
  <c r="Y61" i="7"/>
  <c r="X61" i="7"/>
  <c r="W61" i="7"/>
  <c r="V61" i="7"/>
  <c r="U61" i="7"/>
  <c r="T61" i="7"/>
  <c r="S61" i="7"/>
  <c r="R61" i="7"/>
  <c r="Q61" i="7"/>
  <c r="P61" i="7"/>
  <c r="O61" i="7"/>
  <c r="N61" i="7"/>
  <c r="M61" i="7"/>
  <c r="AA60" i="7"/>
  <c r="Z60" i="7"/>
  <c r="Y60" i="7"/>
  <c r="X60" i="7"/>
  <c r="W60" i="7"/>
  <c r="V60" i="7"/>
  <c r="U60" i="7"/>
  <c r="T60" i="7"/>
  <c r="S60" i="7"/>
  <c r="R60" i="7"/>
  <c r="Q60" i="7"/>
  <c r="P60" i="7"/>
  <c r="O60" i="7"/>
  <c r="N60" i="7"/>
  <c r="M60" i="7"/>
  <c r="L60" i="7"/>
  <c r="AA59" i="7"/>
  <c r="Z59" i="7"/>
  <c r="Y59" i="7"/>
  <c r="X59" i="7"/>
  <c r="W59" i="7"/>
  <c r="V59" i="7"/>
  <c r="U59" i="7"/>
  <c r="T59" i="7"/>
  <c r="S59" i="7"/>
  <c r="R59" i="7"/>
  <c r="Q59" i="7"/>
  <c r="P59" i="7"/>
  <c r="O59" i="7"/>
  <c r="N59" i="7"/>
  <c r="M59" i="7"/>
  <c r="L59" i="7"/>
  <c r="K59" i="7"/>
  <c r="AA58" i="7"/>
  <c r="Z58" i="7"/>
  <c r="Y58" i="7"/>
  <c r="X58" i="7"/>
  <c r="W58" i="7"/>
  <c r="V58" i="7"/>
  <c r="U58" i="7"/>
  <c r="T58" i="7"/>
  <c r="S58" i="7"/>
  <c r="R58" i="7"/>
  <c r="Q58" i="7"/>
  <c r="P58" i="7"/>
  <c r="O58" i="7"/>
  <c r="N58" i="7"/>
  <c r="M58" i="7"/>
  <c r="L58" i="7"/>
  <c r="K58" i="7"/>
  <c r="J58" i="7"/>
  <c r="AA57" i="7"/>
  <c r="Z57" i="7"/>
  <c r="Y57" i="7"/>
  <c r="X57" i="7"/>
  <c r="W57" i="7"/>
  <c r="V57" i="7"/>
  <c r="U57" i="7"/>
  <c r="T57" i="7"/>
  <c r="S57" i="7"/>
  <c r="R57" i="7"/>
  <c r="Q57" i="7"/>
  <c r="P57" i="7"/>
  <c r="O57" i="7"/>
  <c r="N57" i="7"/>
  <c r="M57" i="7"/>
  <c r="L57" i="7"/>
  <c r="K57" i="7"/>
  <c r="J57" i="7"/>
  <c r="I57" i="7"/>
  <c r="AA56" i="7"/>
  <c r="Z56" i="7"/>
  <c r="Y56" i="7"/>
  <c r="X56" i="7"/>
  <c r="W56" i="7"/>
  <c r="V56" i="7"/>
  <c r="U56" i="7"/>
  <c r="T56" i="7"/>
  <c r="S56" i="7"/>
  <c r="R56" i="7"/>
  <c r="Q56" i="7"/>
  <c r="P56" i="7"/>
  <c r="O56" i="7"/>
  <c r="N56" i="7"/>
  <c r="M56" i="7"/>
  <c r="L56" i="7"/>
  <c r="K56" i="7"/>
  <c r="J56" i="7"/>
  <c r="I56" i="7"/>
  <c r="H56" i="7"/>
  <c r="AA55" i="7"/>
  <c r="Z55" i="7"/>
  <c r="Y55" i="7"/>
  <c r="X55" i="7"/>
  <c r="W55" i="7"/>
  <c r="V55" i="7"/>
  <c r="U55" i="7"/>
  <c r="T55" i="7"/>
  <c r="S55" i="7"/>
  <c r="R55" i="7"/>
  <c r="Q55" i="7"/>
  <c r="P55" i="7"/>
  <c r="O55" i="7"/>
  <c r="N55" i="7"/>
  <c r="M55" i="7"/>
  <c r="L55" i="7"/>
  <c r="K55" i="7"/>
  <c r="J55" i="7"/>
  <c r="I55" i="7"/>
  <c r="H55" i="7"/>
  <c r="G55" i="7"/>
  <c r="AA54" i="7"/>
  <c r="Z54" i="7"/>
  <c r="Y54" i="7"/>
  <c r="X54" i="7"/>
  <c r="W54" i="7"/>
  <c r="V54" i="7"/>
  <c r="U54" i="7"/>
  <c r="T54" i="7"/>
  <c r="S54" i="7"/>
  <c r="R54" i="7"/>
  <c r="Q54" i="7"/>
  <c r="P54" i="7"/>
  <c r="O54" i="7"/>
  <c r="N54" i="7"/>
  <c r="M54" i="7"/>
  <c r="L54" i="7"/>
  <c r="K54" i="7"/>
  <c r="J54" i="7"/>
  <c r="I54" i="7"/>
  <c r="H54" i="7"/>
  <c r="G54" i="7"/>
  <c r="F54" i="7"/>
  <c r="AA53" i="7"/>
  <c r="Z53" i="7"/>
  <c r="Y53" i="7"/>
  <c r="X53" i="7"/>
  <c r="W53" i="7"/>
  <c r="V53" i="7"/>
  <c r="U53" i="7"/>
  <c r="T53" i="7"/>
  <c r="S53" i="7"/>
  <c r="R53" i="7"/>
  <c r="Q53" i="7"/>
  <c r="P53" i="7"/>
  <c r="O53" i="7"/>
  <c r="N53" i="7"/>
  <c r="M53" i="7"/>
  <c r="L53" i="7"/>
  <c r="K53" i="7"/>
  <c r="J53" i="7"/>
  <c r="I53" i="7"/>
  <c r="H53" i="7"/>
  <c r="G53" i="7"/>
  <c r="F53" i="7"/>
  <c r="E53" i="7"/>
  <c r="AA52" i="7"/>
  <c r="Z52" i="7"/>
  <c r="Y52" i="7"/>
  <c r="X52" i="7"/>
  <c r="W52" i="7"/>
  <c r="V52" i="7"/>
  <c r="U52" i="7"/>
  <c r="T52" i="7"/>
  <c r="S52" i="7"/>
  <c r="R52" i="7"/>
  <c r="Q52" i="7"/>
  <c r="P52" i="7"/>
  <c r="O52" i="7"/>
  <c r="N52" i="7"/>
  <c r="M52" i="7"/>
  <c r="L52" i="7"/>
  <c r="K52" i="7"/>
  <c r="J52" i="7"/>
  <c r="I52" i="7"/>
  <c r="H52" i="7"/>
  <c r="G52" i="7"/>
  <c r="F52" i="7"/>
  <c r="E52" i="7"/>
  <c r="D52" i="7"/>
  <c r="D77" i="7" s="1"/>
  <c r="D15" i="7"/>
  <c r="E15" i="7"/>
  <c r="F15" i="7"/>
  <c r="G15" i="7"/>
  <c r="H15" i="7"/>
  <c r="I15" i="7"/>
  <c r="J15" i="7"/>
  <c r="K15" i="7"/>
  <c r="L15" i="7"/>
  <c r="M15" i="7"/>
  <c r="N15" i="7"/>
  <c r="O15" i="7"/>
  <c r="P15" i="7"/>
  <c r="Q15" i="7"/>
  <c r="R15" i="7"/>
  <c r="S15" i="7"/>
  <c r="T15" i="7"/>
  <c r="U15" i="7"/>
  <c r="V15" i="7"/>
  <c r="W15" i="7"/>
  <c r="X15" i="7"/>
  <c r="Y15" i="7"/>
  <c r="Z15" i="7"/>
  <c r="AA15" i="7"/>
  <c r="E21" i="7"/>
  <c r="F21" i="7"/>
  <c r="G21" i="7"/>
  <c r="H21" i="7"/>
  <c r="I21" i="7"/>
  <c r="J21" i="7"/>
  <c r="K21" i="7"/>
  <c r="L21" i="7"/>
  <c r="M21" i="7"/>
  <c r="N21" i="7"/>
  <c r="O21" i="7"/>
  <c r="P21" i="7"/>
  <c r="Q21" i="7"/>
  <c r="R21" i="7"/>
  <c r="S21" i="7"/>
  <c r="T21" i="7"/>
  <c r="U21" i="7"/>
  <c r="V21" i="7"/>
  <c r="W21" i="7"/>
  <c r="X21" i="7"/>
  <c r="Y21" i="7"/>
  <c r="Z21" i="7"/>
  <c r="AA21" i="7"/>
  <c r="F22" i="7"/>
  <c r="G22" i="7"/>
  <c r="H22" i="7"/>
  <c r="I22" i="7"/>
  <c r="J22" i="7"/>
  <c r="K22" i="7"/>
  <c r="L22" i="7"/>
  <c r="M22" i="7"/>
  <c r="N22" i="7"/>
  <c r="O22" i="7"/>
  <c r="P22" i="7"/>
  <c r="Q22" i="7"/>
  <c r="R22" i="7"/>
  <c r="S22" i="7"/>
  <c r="T22" i="7"/>
  <c r="U22" i="7"/>
  <c r="V22" i="7"/>
  <c r="W22" i="7"/>
  <c r="X22" i="7"/>
  <c r="Y22" i="7"/>
  <c r="Z22" i="7"/>
  <c r="AA22" i="7"/>
  <c r="G23" i="7"/>
  <c r="H23" i="7"/>
  <c r="I23" i="7"/>
  <c r="J23" i="7"/>
  <c r="K23" i="7"/>
  <c r="L23" i="7"/>
  <c r="M23" i="7"/>
  <c r="N23" i="7"/>
  <c r="O23" i="7"/>
  <c r="P23" i="7"/>
  <c r="Q23" i="7"/>
  <c r="R23" i="7"/>
  <c r="S23" i="7"/>
  <c r="T23" i="7"/>
  <c r="U23" i="7"/>
  <c r="V23" i="7"/>
  <c r="W23" i="7"/>
  <c r="X23" i="7"/>
  <c r="Y23" i="7"/>
  <c r="Z23" i="7"/>
  <c r="AA23" i="7"/>
  <c r="H24" i="7"/>
  <c r="I24" i="7"/>
  <c r="J24" i="7"/>
  <c r="K24" i="7"/>
  <c r="L24" i="7"/>
  <c r="M24" i="7"/>
  <c r="N24" i="7"/>
  <c r="O24" i="7"/>
  <c r="P24" i="7"/>
  <c r="Q24" i="7"/>
  <c r="R24" i="7"/>
  <c r="S24" i="7"/>
  <c r="T24" i="7"/>
  <c r="U24" i="7"/>
  <c r="V24" i="7"/>
  <c r="W24" i="7"/>
  <c r="X24" i="7"/>
  <c r="Y24" i="7"/>
  <c r="Z24" i="7"/>
  <c r="AA24" i="7"/>
  <c r="I25" i="7"/>
  <c r="J25" i="7"/>
  <c r="K25" i="7"/>
  <c r="L25" i="7"/>
  <c r="M25" i="7"/>
  <c r="N25" i="7"/>
  <c r="O25" i="7"/>
  <c r="P25" i="7"/>
  <c r="Q25" i="7"/>
  <c r="R25" i="7"/>
  <c r="S25" i="7"/>
  <c r="T25" i="7"/>
  <c r="U25" i="7"/>
  <c r="V25" i="7"/>
  <c r="W25" i="7"/>
  <c r="X25" i="7"/>
  <c r="Y25" i="7"/>
  <c r="Z25" i="7"/>
  <c r="AA25" i="7"/>
  <c r="J26" i="7"/>
  <c r="K26" i="7"/>
  <c r="L26" i="7"/>
  <c r="M26" i="7"/>
  <c r="N26" i="7"/>
  <c r="O26" i="7"/>
  <c r="P26" i="7"/>
  <c r="Q26" i="7"/>
  <c r="R26" i="7"/>
  <c r="S26" i="7"/>
  <c r="T26" i="7"/>
  <c r="U26" i="7"/>
  <c r="V26" i="7"/>
  <c r="W26" i="7"/>
  <c r="X26" i="7"/>
  <c r="Y26" i="7"/>
  <c r="Z26" i="7"/>
  <c r="AA26" i="7"/>
  <c r="K27" i="7"/>
  <c r="L27" i="7"/>
  <c r="M27" i="7"/>
  <c r="N27" i="7"/>
  <c r="O27" i="7"/>
  <c r="P27" i="7"/>
  <c r="Q27" i="7"/>
  <c r="R27" i="7"/>
  <c r="S27" i="7"/>
  <c r="T27" i="7"/>
  <c r="U27" i="7"/>
  <c r="V27" i="7"/>
  <c r="W27" i="7"/>
  <c r="X27" i="7"/>
  <c r="Y27" i="7"/>
  <c r="Z27" i="7"/>
  <c r="AA27" i="7"/>
  <c r="L28" i="7"/>
  <c r="M28" i="7"/>
  <c r="N28" i="7"/>
  <c r="O28" i="7"/>
  <c r="P28" i="7"/>
  <c r="Q28" i="7"/>
  <c r="R28" i="7"/>
  <c r="S28" i="7"/>
  <c r="T28" i="7"/>
  <c r="U28" i="7"/>
  <c r="V28" i="7"/>
  <c r="W28" i="7"/>
  <c r="X28" i="7"/>
  <c r="Y28" i="7"/>
  <c r="Z28" i="7"/>
  <c r="AA28" i="7"/>
  <c r="M29" i="7"/>
  <c r="N29" i="7"/>
  <c r="O29" i="7"/>
  <c r="P29" i="7"/>
  <c r="Q29" i="7"/>
  <c r="R29" i="7"/>
  <c r="S29" i="7"/>
  <c r="T29" i="7"/>
  <c r="U29" i="7"/>
  <c r="V29" i="7"/>
  <c r="W29" i="7"/>
  <c r="X29" i="7"/>
  <c r="Y29" i="7"/>
  <c r="Z29" i="7"/>
  <c r="AA29" i="7"/>
  <c r="N30" i="7"/>
  <c r="O30" i="7"/>
  <c r="P30" i="7"/>
  <c r="Q30" i="7"/>
  <c r="R30" i="7"/>
  <c r="S30" i="7"/>
  <c r="T30" i="7"/>
  <c r="U30" i="7"/>
  <c r="V30" i="7"/>
  <c r="W30" i="7"/>
  <c r="X30" i="7"/>
  <c r="Y30" i="7"/>
  <c r="Z30" i="7"/>
  <c r="AA30" i="7"/>
  <c r="O31" i="7"/>
  <c r="P31" i="7"/>
  <c r="Q31" i="7"/>
  <c r="R31" i="7"/>
  <c r="S31" i="7"/>
  <c r="T31" i="7"/>
  <c r="U31" i="7"/>
  <c r="V31" i="7"/>
  <c r="W31" i="7"/>
  <c r="X31" i="7"/>
  <c r="Y31" i="7"/>
  <c r="Z31" i="7"/>
  <c r="AA31" i="7"/>
  <c r="P32" i="7"/>
  <c r="Q32" i="7"/>
  <c r="R32" i="7"/>
  <c r="S32" i="7"/>
  <c r="T32" i="7"/>
  <c r="U32" i="7"/>
  <c r="V32" i="7"/>
  <c r="W32" i="7"/>
  <c r="X32" i="7"/>
  <c r="Y32" i="7"/>
  <c r="Z32" i="7"/>
  <c r="AA32" i="7"/>
  <c r="Q33" i="7"/>
  <c r="R33" i="7"/>
  <c r="S33" i="7"/>
  <c r="T33" i="7"/>
  <c r="U33" i="7"/>
  <c r="V33" i="7"/>
  <c r="W33" i="7"/>
  <c r="X33" i="7"/>
  <c r="Y33" i="7"/>
  <c r="Z33" i="7"/>
  <c r="AA33" i="7"/>
  <c r="R34" i="7"/>
  <c r="S34" i="7"/>
  <c r="T34" i="7"/>
  <c r="U34" i="7"/>
  <c r="V34" i="7"/>
  <c r="W34" i="7"/>
  <c r="X34" i="7"/>
  <c r="Y34" i="7"/>
  <c r="Z34" i="7"/>
  <c r="AA34" i="7"/>
  <c r="S35" i="7"/>
  <c r="T35" i="7"/>
  <c r="U35" i="7"/>
  <c r="V35" i="7"/>
  <c r="W35" i="7"/>
  <c r="X35" i="7"/>
  <c r="Y35" i="7"/>
  <c r="Z35" i="7"/>
  <c r="AA35" i="7"/>
  <c r="T36" i="7"/>
  <c r="U36" i="7"/>
  <c r="V36" i="7"/>
  <c r="W36" i="7"/>
  <c r="X36" i="7"/>
  <c r="Y36" i="7"/>
  <c r="Z36" i="7"/>
  <c r="AA36" i="7"/>
  <c r="U37" i="7"/>
  <c r="V37" i="7"/>
  <c r="W37" i="7"/>
  <c r="X37" i="7"/>
  <c r="Y37" i="7"/>
  <c r="Z37" i="7"/>
  <c r="AA37" i="7"/>
  <c r="V38" i="7"/>
  <c r="W38" i="7"/>
  <c r="X38" i="7"/>
  <c r="Y38" i="7"/>
  <c r="Z38" i="7"/>
  <c r="AA38" i="7"/>
  <c r="W39" i="7"/>
  <c r="X39" i="7"/>
  <c r="Y39" i="7"/>
  <c r="Z39" i="7"/>
  <c r="AA39" i="7"/>
  <c r="X40" i="7"/>
  <c r="Y40" i="7"/>
  <c r="Z40" i="7"/>
  <c r="AA40" i="7"/>
  <c r="Y41" i="7"/>
  <c r="Z41" i="7"/>
  <c r="AA41" i="7"/>
  <c r="Z42" i="7"/>
  <c r="AA42" i="7"/>
  <c r="AA43" i="7"/>
  <c r="E20" i="7"/>
  <c r="F20" i="7"/>
  <c r="G20" i="7"/>
  <c r="H20" i="7"/>
  <c r="I20" i="7"/>
  <c r="J20" i="7"/>
  <c r="K20" i="7"/>
  <c r="L20" i="7"/>
  <c r="M20" i="7"/>
  <c r="N20" i="7"/>
  <c r="O20" i="7"/>
  <c r="P20" i="7"/>
  <c r="Q20" i="7"/>
  <c r="R20" i="7"/>
  <c r="S20" i="7"/>
  <c r="T20" i="7"/>
  <c r="U20" i="7"/>
  <c r="V20" i="7"/>
  <c r="W20" i="7"/>
  <c r="X20" i="7"/>
  <c r="Y20" i="7"/>
  <c r="Z20" i="7"/>
  <c r="AA20" i="7"/>
  <c r="D20" i="7"/>
  <c r="D45" i="7" s="1"/>
  <c r="G11" i="14" l="1"/>
  <c r="D11" i="14"/>
  <c r="E237" i="7"/>
  <c r="E238" i="7" s="1"/>
  <c r="E239" i="7" s="1"/>
  <c r="E240" i="7" s="1"/>
  <c r="D24" i="11" s="1"/>
  <c r="E173" i="7"/>
  <c r="I45" i="7"/>
  <c r="I46" i="7" s="1"/>
  <c r="I47" i="7" s="1"/>
  <c r="I48" i="7" s="1"/>
  <c r="H18" i="11" s="1"/>
  <c r="H45" i="7"/>
  <c r="Y45" i="7"/>
  <c r="Y46" i="7" s="1"/>
  <c r="Y47" i="7" s="1"/>
  <c r="Y48" i="7" s="1"/>
  <c r="X18" i="11" s="1"/>
  <c r="F173" i="7"/>
  <c r="F174" i="7" s="1"/>
  <c r="F175" i="7" s="1"/>
  <c r="F176" i="7" s="1"/>
  <c r="E22" i="11" s="1"/>
  <c r="F237" i="7"/>
  <c r="F238" i="7" s="1"/>
  <c r="F239" i="7" s="1"/>
  <c r="F240" i="7" s="1"/>
  <c r="E24" i="11" s="1"/>
  <c r="Q45" i="7"/>
  <c r="Q46" i="7" s="1"/>
  <c r="Q47" i="7" s="1"/>
  <c r="Q48" i="7" s="1"/>
  <c r="P18" i="11" s="1"/>
  <c r="O45" i="7"/>
  <c r="O46" i="7" s="1"/>
  <c r="O47" i="7" s="1"/>
  <c r="O48" i="7" s="1"/>
  <c r="N18" i="11" s="1"/>
  <c r="X237" i="7"/>
  <c r="X238" i="7" s="1"/>
  <c r="X239" i="7" s="1"/>
  <c r="X240" i="7" s="1"/>
  <c r="W24" i="11" s="1"/>
  <c r="F45" i="7"/>
  <c r="F46" i="7" s="1"/>
  <c r="F47" i="7" s="1"/>
  <c r="F48" i="7" s="1"/>
  <c r="E18" i="11" s="1"/>
  <c r="W45" i="7"/>
  <c r="W46" i="7" s="1"/>
  <c r="W47" i="7" s="1"/>
  <c r="W48" i="7" s="1"/>
  <c r="V18" i="11" s="1"/>
  <c r="F77" i="7"/>
  <c r="F78" i="7" s="1"/>
  <c r="F79" i="7" s="1"/>
  <c r="F80" i="7" s="1"/>
  <c r="E19" i="11" s="1"/>
  <c r="G77" i="7"/>
  <c r="G78" i="7" s="1"/>
  <c r="G79" i="7" s="1"/>
  <c r="G80" i="7" s="1"/>
  <c r="F19" i="11" s="1"/>
  <c r="Q173" i="7"/>
  <c r="Q174" i="7" s="1"/>
  <c r="Q175" i="7" s="1"/>
  <c r="Q176" i="7" s="1"/>
  <c r="P22" i="11" s="1"/>
  <c r="E141" i="7"/>
  <c r="E142" i="7" s="1"/>
  <c r="E143" i="7" s="1"/>
  <c r="E144" i="7" s="1"/>
  <c r="D21" i="11" s="1"/>
  <c r="H237" i="7"/>
  <c r="H238" i="7" s="1"/>
  <c r="H239" i="7" s="1"/>
  <c r="H240" i="7" s="1"/>
  <c r="G24" i="11" s="1"/>
  <c r="N45" i="7"/>
  <c r="N46" i="7" s="1"/>
  <c r="N47" i="7" s="1"/>
  <c r="N48" i="7" s="1"/>
  <c r="M18" i="11" s="1"/>
  <c r="G45" i="7"/>
  <c r="G46" i="7" s="1"/>
  <c r="G47" i="7" s="1"/>
  <c r="G48" i="7" s="1"/>
  <c r="F18" i="11" s="1"/>
  <c r="O77" i="7"/>
  <c r="O78" i="7" s="1"/>
  <c r="O79" i="7" s="1"/>
  <c r="O80" i="7" s="1"/>
  <c r="N19" i="11" s="1"/>
  <c r="I173" i="7"/>
  <c r="I174" i="7" s="1"/>
  <c r="I175" i="7" s="1"/>
  <c r="I176" i="7" s="1"/>
  <c r="H22" i="11" s="1"/>
  <c r="E269" i="7"/>
  <c r="E270" i="7" s="1"/>
  <c r="E271" i="7" s="1"/>
  <c r="E272" i="7" s="1"/>
  <c r="D25" i="11" s="1"/>
  <c r="P237" i="7"/>
  <c r="P238" i="7" s="1"/>
  <c r="P239" i="7" s="1"/>
  <c r="P240" i="7" s="1"/>
  <c r="O24" i="11" s="1"/>
  <c r="V45" i="7"/>
  <c r="V46" i="7" s="1"/>
  <c r="V47" i="7" s="1"/>
  <c r="V48" i="7" s="1"/>
  <c r="U18" i="11" s="1"/>
  <c r="X45" i="7"/>
  <c r="X46" i="7" s="1"/>
  <c r="X47" i="7" s="1"/>
  <c r="X48" i="7" s="1"/>
  <c r="W18" i="11" s="1"/>
  <c r="W77" i="7"/>
  <c r="W78" i="7" s="1"/>
  <c r="W79" i="7" s="1"/>
  <c r="W80" i="7" s="1"/>
  <c r="V19" i="11" s="1"/>
  <c r="Y173" i="7"/>
  <c r="Y174" i="7" s="1"/>
  <c r="Y175" i="7" s="1"/>
  <c r="Y176" i="7" s="1"/>
  <c r="X22" i="11" s="1"/>
  <c r="C9" i="11" s="1"/>
  <c r="E45" i="7"/>
  <c r="E46" i="7" s="1"/>
  <c r="E47" i="7" s="1"/>
  <c r="E48" i="7" s="1"/>
  <c r="D18" i="11" s="1"/>
  <c r="Z45" i="7"/>
  <c r="Z46" i="7" s="1"/>
  <c r="Z47" i="7" s="1"/>
  <c r="Z48" i="7" s="1"/>
  <c r="Y18" i="11" s="1"/>
  <c r="R45" i="7"/>
  <c r="R46" i="7" s="1"/>
  <c r="R47" i="7" s="1"/>
  <c r="R48" i="7" s="1"/>
  <c r="Q18" i="11" s="1"/>
  <c r="J45" i="7"/>
  <c r="J46" i="7" s="1"/>
  <c r="J47" i="7" s="1"/>
  <c r="J48" i="7" s="1"/>
  <c r="I18" i="11" s="1"/>
  <c r="H269" i="7"/>
  <c r="H270" i="7" s="1"/>
  <c r="H271" i="7" s="1"/>
  <c r="H272" i="7" s="1"/>
  <c r="G25" i="11" s="1"/>
  <c r="P269" i="7"/>
  <c r="P270" i="7" s="1"/>
  <c r="P271" i="7" s="1"/>
  <c r="P272" i="7" s="1"/>
  <c r="O25" i="11" s="1"/>
  <c r="X269" i="7"/>
  <c r="X270" i="7" s="1"/>
  <c r="X271" i="7" s="1"/>
  <c r="X272" i="7" s="1"/>
  <c r="W25" i="11" s="1"/>
  <c r="I269" i="7"/>
  <c r="I270" i="7" s="1"/>
  <c r="I271" i="7" s="1"/>
  <c r="I272" i="7" s="1"/>
  <c r="H25" i="11" s="1"/>
  <c r="J269" i="7"/>
  <c r="J270" i="7" s="1"/>
  <c r="J271" i="7" s="1"/>
  <c r="J272" i="7" s="1"/>
  <c r="I25" i="11" s="1"/>
  <c r="Z269" i="7"/>
  <c r="Z270" i="7" s="1"/>
  <c r="Z271" i="7" s="1"/>
  <c r="Z272" i="7" s="1"/>
  <c r="Y25" i="11" s="1"/>
  <c r="Y269" i="7"/>
  <c r="Y270" i="7" s="1"/>
  <c r="Y271" i="7" s="1"/>
  <c r="Y272" i="7" s="1"/>
  <c r="X25" i="11" s="1"/>
  <c r="C12" i="11" s="1"/>
  <c r="F269" i="7"/>
  <c r="F270" i="7" s="1"/>
  <c r="F271" i="7" s="1"/>
  <c r="F272" i="7" s="1"/>
  <c r="E25" i="11" s="1"/>
  <c r="Q269" i="7"/>
  <c r="Q270" i="7" s="1"/>
  <c r="Q271" i="7" s="1"/>
  <c r="Q272" i="7" s="1"/>
  <c r="P25" i="11" s="1"/>
  <c r="R269" i="7"/>
  <c r="R270" i="7" s="1"/>
  <c r="R271" i="7" s="1"/>
  <c r="R272" i="7" s="1"/>
  <c r="Q25" i="11" s="1"/>
  <c r="G269" i="7"/>
  <c r="O269" i="7"/>
  <c r="O270" i="7" s="1"/>
  <c r="O271" i="7" s="1"/>
  <c r="O272" i="7" s="1"/>
  <c r="N25" i="11" s="1"/>
  <c r="W269" i="7"/>
  <c r="L269" i="7"/>
  <c r="L270" i="7" s="1"/>
  <c r="L271" i="7" s="1"/>
  <c r="L272" i="7" s="1"/>
  <c r="K25" i="11" s="1"/>
  <c r="T269" i="7"/>
  <c r="T270" i="7" s="1"/>
  <c r="T271" i="7" s="1"/>
  <c r="T272" i="7" s="1"/>
  <c r="S25" i="11" s="1"/>
  <c r="M269" i="7"/>
  <c r="U269" i="7"/>
  <c r="U270" i="7" s="1"/>
  <c r="K269" i="7"/>
  <c r="K270" i="7" s="1"/>
  <c r="AA269" i="7"/>
  <c r="AA270" i="7" s="1"/>
  <c r="N269" i="7"/>
  <c r="N270" i="7" s="1"/>
  <c r="V269" i="7"/>
  <c r="V270" i="7" s="1"/>
  <c r="S269" i="7"/>
  <c r="I237" i="7"/>
  <c r="I238" i="7" s="1"/>
  <c r="I239" i="7" s="1"/>
  <c r="I240" i="7" s="1"/>
  <c r="H24" i="11" s="1"/>
  <c r="Q237" i="7"/>
  <c r="Q238" i="7" s="1"/>
  <c r="Q239" i="7" s="1"/>
  <c r="Q240" i="7" s="1"/>
  <c r="P24" i="11" s="1"/>
  <c r="Y237" i="7"/>
  <c r="Y238" i="7" s="1"/>
  <c r="Y239" i="7" s="1"/>
  <c r="Y240" i="7" s="1"/>
  <c r="X24" i="11" s="1"/>
  <c r="C11" i="11" s="1"/>
  <c r="J237" i="7"/>
  <c r="J238" i="7" s="1"/>
  <c r="J239" i="7" s="1"/>
  <c r="J240" i="7" s="1"/>
  <c r="I24" i="11" s="1"/>
  <c r="R237" i="7"/>
  <c r="R238" i="7" s="1"/>
  <c r="R239" i="7" s="1"/>
  <c r="R240" i="7" s="1"/>
  <c r="Q24" i="11" s="1"/>
  <c r="Z237" i="7"/>
  <c r="Z238" i="7" s="1"/>
  <c r="Z239" i="7" s="1"/>
  <c r="Z240" i="7" s="1"/>
  <c r="Y24" i="11" s="1"/>
  <c r="K237" i="7"/>
  <c r="K238" i="7" s="1"/>
  <c r="K239" i="7" s="1"/>
  <c r="K240" i="7" s="1"/>
  <c r="J24" i="11" s="1"/>
  <c r="S237" i="7"/>
  <c r="S238" i="7" s="1"/>
  <c r="S239" i="7" s="1"/>
  <c r="S240" i="7" s="1"/>
  <c r="R24" i="11" s="1"/>
  <c r="AA237" i="7"/>
  <c r="AA238" i="7" s="1"/>
  <c r="AA239" i="7" s="1"/>
  <c r="AA240" i="7" s="1"/>
  <c r="N237" i="7"/>
  <c r="N238" i="7" s="1"/>
  <c r="V237" i="7"/>
  <c r="V238" i="7" s="1"/>
  <c r="M237" i="7"/>
  <c r="U237" i="7"/>
  <c r="L237" i="7"/>
  <c r="T237" i="7"/>
  <c r="T238" i="7" s="1"/>
  <c r="G237" i="7"/>
  <c r="O237" i="7"/>
  <c r="W237" i="7"/>
  <c r="E205" i="7"/>
  <c r="E206" i="7" s="1"/>
  <c r="E207" i="7" s="1"/>
  <c r="E208" i="7" s="1"/>
  <c r="D23" i="11" s="1"/>
  <c r="H205" i="7"/>
  <c r="H206" i="7" s="1"/>
  <c r="H207" i="7" s="1"/>
  <c r="H208" i="7" s="1"/>
  <c r="G23" i="11" s="1"/>
  <c r="P205" i="7"/>
  <c r="P206" i="7" s="1"/>
  <c r="P207" i="7" s="1"/>
  <c r="P208" i="7" s="1"/>
  <c r="O23" i="11" s="1"/>
  <c r="X205" i="7"/>
  <c r="X206" i="7" s="1"/>
  <c r="X207" i="7" s="1"/>
  <c r="X208" i="7" s="1"/>
  <c r="W23" i="11" s="1"/>
  <c r="I205" i="7"/>
  <c r="Q205" i="7"/>
  <c r="Q206" i="7" s="1"/>
  <c r="Q207" i="7" s="1"/>
  <c r="Q208" i="7" s="1"/>
  <c r="P23" i="11" s="1"/>
  <c r="Y205" i="7"/>
  <c r="Y206" i="7" s="1"/>
  <c r="Y207" i="7" s="1"/>
  <c r="Y208" i="7" s="1"/>
  <c r="X23" i="11" s="1"/>
  <c r="C10" i="11" s="1"/>
  <c r="J205" i="7"/>
  <c r="J206" i="7" s="1"/>
  <c r="J207" i="7" s="1"/>
  <c r="J208" i="7" s="1"/>
  <c r="I23" i="11" s="1"/>
  <c r="R205" i="7"/>
  <c r="R206" i="7" s="1"/>
  <c r="Z205" i="7"/>
  <c r="Z206" i="7" s="1"/>
  <c r="Z207" i="7" s="1"/>
  <c r="Z208" i="7" s="1"/>
  <c r="Y23" i="11" s="1"/>
  <c r="F205" i="7"/>
  <c r="F206" i="7" s="1"/>
  <c r="F207" i="7" s="1"/>
  <c r="F208" i="7" s="1"/>
  <c r="E23" i="11" s="1"/>
  <c r="K205" i="7"/>
  <c r="K206" i="7" s="1"/>
  <c r="K207" i="7" s="1"/>
  <c r="K208" i="7" s="1"/>
  <c r="J23" i="11" s="1"/>
  <c r="S205" i="7"/>
  <c r="S206" i="7" s="1"/>
  <c r="S207" i="7" s="1"/>
  <c r="S208" i="7" s="1"/>
  <c r="R23" i="11" s="1"/>
  <c r="AA205" i="7"/>
  <c r="AA206" i="7" s="1"/>
  <c r="AA207" i="7" s="1"/>
  <c r="AA208" i="7" s="1"/>
  <c r="G205" i="7"/>
  <c r="G206" i="7" s="1"/>
  <c r="G207" i="7" s="1"/>
  <c r="G208" i="7" s="1"/>
  <c r="F23" i="11" s="1"/>
  <c r="O205" i="7"/>
  <c r="O206" i="7" s="1"/>
  <c r="O207" i="7" s="1"/>
  <c r="O208" i="7" s="1"/>
  <c r="N23" i="11" s="1"/>
  <c r="W205" i="7"/>
  <c r="W206" i="7" s="1"/>
  <c r="W207" i="7" s="1"/>
  <c r="W208" i="7" s="1"/>
  <c r="V23" i="11" s="1"/>
  <c r="N205" i="7"/>
  <c r="N206" i="7" s="1"/>
  <c r="V205" i="7"/>
  <c r="V206" i="7" s="1"/>
  <c r="M205" i="7"/>
  <c r="U205" i="7"/>
  <c r="U206" i="7" s="1"/>
  <c r="L205" i="7"/>
  <c r="L206" i="7" s="1"/>
  <c r="T205" i="7"/>
  <c r="T206" i="7" s="1"/>
  <c r="H173" i="7"/>
  <c r="H174" i="7" s="1"/>
  <c r="H175" i="7" s="1"/>
  <c r="H176" i="7" s="1"/>
  <c r="G22" i="11" s="1"/>
  <c r="P173" i="7"/>
  <c r="P174" i="7" s="1"/>
  <c r="P175" i="7" s="1"/>
  <c r="P176" i="7" s="1"/>
  <c r="O22" i="11" s="1"/>
  <c r="X173" i="7"/>
  <c r="X174" i="7" s="1"/>
  <c r="X175" i="7" s="1"/>
  <c r="X176" i="7" s="1"/>
  <c r="W22" i="11" s="1"/>
  <c r="N173" i="7"/>
  <c r="N174" i="7" s="1"/>
  <c r="N175" i="7" s="1"/>
  <c r="N176" i="7" s="1"/>
  <c r="M22" i="11" s="1"/>
  <c r="V173" i="7"/>
  <c r="V174" i="7" s="1"/>
  <c r="V175" i="7" s="1"/>
  <c r="V176" i="7" s="1"/>
  <c r="U22" i="11" s="1"/>
  <c r="J173" i="7"/>
  <c r="J174" i="7" s="1"/>
  <c r="J175" i="7" s="1"/>
  <c r="J176" i="7" s="1"/>
  <c r="I22" i="11" s="1"/>
  <c r="Z173" i="7"/>
  <c r="Z174" i="7" s="1"/>
  <c r="Z175" i="7" s="1"/>
  <c r="Z176" i="7" s="1"/>
  <c r="Y22" i="11" s="1"/>
  <c r="S173" i="7"/>
  <c r="S174" i="7" s="1"/>
  <c r="S175" i="7" s="1"/>
  <c r="S176" i="7" s="1"/>
  <c r="R22" i="11" s="1"/>
  <c r="R173" i="7"/>
  <c r="R174" i="7" s="1"/>
  <c r="R175" i="7" s="1"/>
  <c r="R176" i="7" s="1"/>
  <c r="Q22" i="11" s="1"/>
  <c r="K173" i="7"/>
  <c r="K174" i="7" s="1"/>
  <c r="K175" i="7" s="1"/>
  <c r="K176" i="7" s="1"/>
  <c r="J22" i="11" s="1"/>
  <c r="AA173" i="7"/>
  <c r="AA174" i="7" s="1"/>
  <c r="AA175" i="7" s="1"/>
  <c r="AA176" i="7" s="1"/>
  <c r="M173" i="7"/>
  <c r="M174" i="7" s="1"/>
  <c r="M175" i="7" s="1"/>
  <c r="M176" i="7" s="1"/>
  <c r="L22" i="11" s="1"/>
  <c r="U173" i="7"/>
  <c r="U174" i="7" s="1"/>
  <c r="U175" i="7" s="1"/>
  <c r="U176" i="7" s="1"/>
  <c r="T22" i="11" s="1"/>
  <c r="L173" i="7"/>
  <c r="L174" i="7" s="1"/>
  <c r="L175" i="7" s="1"/>
  <c r="L176" i="7" s="1"/>
  <c r="K22" i="11" s="1"/>
  <c r="T173" i="7"/>
  <c r="T174" i="7" s="1"/>
  <c r="G173" i="7"/>
  <c r="G174" i="7" s="1"/>
  <c r="G175" i="7" s="1"/>
  <c r="G176" i="7" s="1"/>
  <c r="F22" i="11" s="1"/>
  <c r="O173" i="7"/>
  <c r="O174" i="7" s="1"/>
  <c r="W173" i="7"/>
  <c r="W174" i="7" s="1"/>
  <c r="W175" i="7" s="1"/>
  <c r="W176" i="7" s="1"/>
  <c r="V22" i="11" s="1"/>
  <c r="U141" i="7"/>
  <c r="U142" i="7" s="1"/>
  <c r="U143" i="7" s="1"/>
  <c r="U144" i="7" s="1"/>
  <c r="T21" i="11" s="1"/>
  <c r="L141" i="7"/>
  <c r="L142" i="7" s="1"/>
  <c r="L143" i="7" s="1"/>
  <c r="L144" i="7" s="1"/>
  <c r="K21" i="11" s="1"/>
  <c r="T141" i="7"/>
  <c r="T142" i="7" s="1"/>
  <c r="T143" i="7" s="1"/>
  <c r="T144" i="7" s="1"/>
  <c r="S21" i="11" s="1"/>
  <c r="I141" i="7"/>
  <c r="I142" i="7" s="1"/>
  <c r="I143" i="7" s="1"/>
  <c r="I144" i="7" s="1"/>
  <c r="H21" i="11" s="1"/>
  <c r="Q141" i="7"/>
  <c r="Q142" i="7" s="1"/>
  <c r="Y141" i="7"/>
  <c r="Y142" i="7" s="1"/>
  <c r="Y143" i="7" s="1"/>
  <c r="Y144" i="7" s="1"/>
  <c r="X21" i="11" s="1"/>
  <c r="C8" i="11" s="1"/>
  <c r="F141" i="7"/>
  <c r="F142" i="7" s="1"/>
  <c r="F143" i="7" s="1"/>
  <c r="F144" i="7" s="1"/>
  <c r="E21" i="11" s="1"/>
  <c r="H141" i="7"/>
  <c r="H142" i="7" s="1"/>
  <c r="H143" i="7" s="1"/>
  <c r="H144" i="7" s="1"/>
  <c r="G21" i="11" s="1"/>
  <c r="X141" i="7"/>
  <c r="X142" i="7" s="1"/>
  <c r="X143" i="7" s="1"/>
  <c r="X144" i="7" s="1"/>
  <c r="W21" i="11" s="1"/>
  <c r="M141" i="7"/>
  <c r="M142" i="7" s="1"/>
  <c r="M143" i="7" s="1"/>
  <c r="M144" i="7" s="1"/>
  <c r="L21" i="11" s="1"/>
  <c r="J141" i="7"/>
  <c r="J142" i="7" s="1"/>
  <c r="J143" i="7" s="1"/>
  <c r="J144" i="7" s="1"/>
  <c r="I21" i="11" s="1"/>
  <c r="Z141" i="7"/>
  <c r="Z142" i="7" s="1"/>
  <c r="K141" i="7"/>
  <c r="K142" i="7" s="1"/>
  <c r="K143" i="7" s="1"/>
  <c r="K144" i="7" s="1"/>
  <c r="J21" i="11" s="1"/>
  <c r="S141" i="7"/>
  <c r="S142" i="7" s="1"/>
  <c r="S143" i="7" s="1"/>
  <c r="S144" i="7" s="1"/>
  <c r="R21" i="11" s="1"/>
  <c r="AA141" i="7"/>
  <c r="AA142" i="7" s="1"/>
  <c r="AA143" i="7" s="1"/>
  <c r="AA144" i="7" s="1"/>
  <c r="P141" i="7"/>
  <c r="P142" i="7" s="1"/>
  <c r="P143" i="7" s="1"/>
  <c r="P144" i="7" s="1"/>
  <c r="O21" i="11" s="1"/>
  <c r="R141" i="7"/>
  <c r="R142" i="7" s="1"/>
  <c r="R143" i="7" s="1"/>
  <c r="R144" i="7" s="1"/>
  <c r="Q21" i="11" s="1"/>
  <c r="N141" i="7"/>
  <c r="V141" i="7"/>
  <c r="V142" i="7" s="1"/>
  <c r="G141" i="7"/>
  <c r="G142" i="7" s="1"/>
  <c r="O141" i="7"/>
  <c r="O142" i="7" s="1"/>
  <c r="W141" i="7"/>
  <c r="W142" i="7" s="1"/>
  <c r="P109" i="7"/>
  <c r="P110" i="7" s="1"/>
  <c r="P111" i="7" s="1"/>
  <c r="P112" i="7" s="1"/>
  <c r="O20" i="11" s="1"/>
  <c r="L109" i="7"/>
  <c r="L110" i="7" s="1"/>
  <c r="L111" i="7" s="1"/>
  <c r="L112" i="7" s="1"/>
  <c r="K20" i="11" s="1"/>
  <c r="I109" i="7"/>
  <c r="I110" i="7" s="1"/>
  <c r="I111" i="7" s="1"/>
  <c r="I112" i="7" s="1"/>
  <c r="H20" i="11" s="1"/>
  <c r="Q109" i="7"/>
  <c r="Q110" i="7" s="1"/>
  <c r="Q111" i="7" s="1"/>
  <c r="Q112" i="7" s="1"/>
  <c r="P20" i="11" s="1"/>
  <c r="Y109" i="7"/>
  <c r="Y110" i="7" s="1"/>
  <c r="Y111" i="7" s="1"/>
  <c r="Y112" i="7" s="1"/>
  <c r="X20" i="11" s="1"/>
  <c r="C7" i="11" s="1"/>
  <c r="E109" i="7"/>
  <c r="F109" i="7"/>
  <c r="F110" i="7" s="1"/>
  <c r="F111" i="7" s="1"/>
  <c r="F112" i="7" s="1"/>
  <c r="E20" i="11" s="1"/>
  <c r="X109" i="7"/>
  <c r="X110" i="7" s="1"/>
  <c r="X111" i="7" s="1"/>
  <c r="X112" i="7" s="1"/>
  <c r="W20" i="11" s="1"/>
  <c r="T109" i="7"/>
  <c r="T110" i="7" s="1"/>
  <c r="T111" i="7" s="1"/>
  <c r="T112" i="7" s="1"/>
  <c r="S20" i="11" s="1"/>
  <c r="J109" i="7"/>
  <c r="J110" i="7" s="1"/>
  <c r="J111" i="7" s="1"/>
  <c r="J112" i="7" s="1"/>
  <c r="I20" i="11" s="1"/>
  <c r="R109" i="7"/>
  <c r="R110" i="7" s="1"/>
  <c r="R111" i="7" s="1"/>
  <c r="R112" i="7" s="1"/>
  <c r="Q20" i="11" s="1"/>
  <c r="Z109" i="7"/>
  <c r="Z110" i="7" s="1"/>
  <c r="Z111" i="7" s="1"/>
  <c r="Z112" i="7" s="1"/>
  <c r="Y20" i="11" s="1"/>
  <c r="H109" i="7"/>
  <c r="H110" i="7" s="1"/>
  <c r="H111" i="7" s="1"/>
  <c r="H112" i="7" s="1"/>
  <c r="G20" i="11" s="1"/>
  <c r="K109" i="7"/>
  <c r="K110" i="7" s="1"/>
  <c r="K111" i="7" s="1"/>
  <c r="K112" i="7" s="1"/>
  <c r="J20" i="11" s="1"/>
  <c r="S109" i="7"/>
  <c r="S110" i="7" s="1"/>
  <c r="S111" i="7" s="1"/>
  <c r="S112" i="7" s="1"/>
  <c r="R20" i="11" s="1"/>
  <c r="AA109" i="7"/>
  <c r="AA110" i="7" s="1"/>
  <c r="AA111" i="7" s="1"/>
  <c r="AA112" i="7" s="1"/>
  <c r="N109" i="7"/>
  <c r="N110" i="7" s="1"/>
  <c r="V109" i="7"/>
  <c r="V110" i="7" s="1"/>
  <c r="M109" i="7"/>
  <c r="M110" i="7" s="1"/>
  <c r="U109" i="7"/>
  <c r="U110" i="7" s="1"/>
  <c r="D110" i="7"/>
  <c r="D111" i="7" s="1"/>
  <c r="D112" i="7" s="1"/>
  <c r="C20" i="11" s="1"/>
  <c r="G109" i="7"/>
  <c r="O109" i="7"/>
  <c r="W109" i="7"/>
  <c r="W110" i="7" s="1"/>
  <c r="K77" i="7"/>
  <c r="S77" i="7"/>
  <c r="S78" i="7" s="1"/>
  <c r="S79" i="7" s="1"/>
  <c r="S80" i="7" s="1"/>
  <c r="R19" i="11" s="1"/>
  <c r="AA77" i="7"/>
  <c r="AA78" i="7" s="1"/>
  <c r="AA79" i="7" s="1"/>
  <c r="AA80" i="7" s="1"/>
  <c r="E77" i="7"/>
  <c r="E78" i="7" s="1"/>
  <c r="E79" i="7" s="1"/>
  <c r="E80" i="7" s="1"/>
  <c r="D19" i="11" s="1"/>
  <c r="H77" i="7"/>
  <c r="H78" i="7" s="1"/>
  <c r="X77" i="7"/>
  <c r="X78" i="7" s="1"/>
  <c r="X79" i="7" s="1"/>
  <c r="X80" i="7" s="1"/>
  <c r="W19" i="11" s="1"/>
  <c r="T77" i="7"/>
  <c r="T78" i="7" s="1"/>
  <c r="T79" i="7" s="1"/>
  <c r="T80" i="7" s="1"/>
  <c r="S19" i="11" s="1"/>
  <c r="I77" i="7"/>
  <c r="I78" i="7" s="1"/>
  <c r="I79" i="7" s="1"/>
  <c r="I80" i="7" s="1"/>
  <c r="H19" i="11" s="1"/>
  <c r="Q77" i="7"/>
  <c r="Q78" i="7" s="1"/>
  <c r="Q79" i="7" s="1"/>
  <c r="Q80" i="7" s="1"/>
  <c r="P19" i="11" s="1"/>
  <c r="Y77" i="7"/>
  <c r="Y78" i="7" s="1"/>
  <c r="Y79" i="7" s="1"/>
  <c r="Y80" i="7" s="1"/>
  <c r="X19" i="11" s="1"/>
  <c r="C6" i="11" s="1"/>
  <c r="P77" i="7"/>
  <c r="P78" i="7" s="1"/>
  <c r="P79" i="7" s="1"/>
  <c r="P80" i="7" s="1"/>
  <c r="O19" i="11" s="1"/>
  <c r="L77" i="7"/>
  <c r="L78" i="7" s="1"/>
  <c r="L79" i="7" s="1"/>
  <c r="L80" i="7" s="1"/>
  <c r="K19" i="11" s="1"/>
  <c r="J77" i="7"/>
  <c r="J78" i="7" s="1"/>
  <c r="R77" i="7"/>
  <c r="R78" i="7" s="1"/>
  <c r="R79" i="7" s="1"/>
  <c r="R80" i="7" s="1"/>
  <c r="Q19" i="11" s="1"/>
  <c r="Z77" i="7"/>
  <c r="Z78" i="7" s="1"/>
  <c r="Z79" i="7" s="1"/>
  <c r="Z80" i="7" s="1"/>
  <c r="Y19" i="11" s="1"/>
  <c r="N77" i="7"/>
  <c r="N78" i="7" s="1"/>
  <c r="M77" i="7"/>
  <c r="M78" i="7" s="1"/>
  <c r="D78" i="7"/>
  <c r="D79" i="7" s="1"/>
  <c r="D80" i="7" s="1"/>
  <c r="C19" i="11" s="1"/>
  <c r="V77" i="7"/>
  <c r="V78" i="7" s="1"/>
  <c r="U77" i="7"/>
  <c r="U78" i="7" s="1"/>
  <c r="P45" i="7"/>
  <c r="P46" i="7" s="1"/>
  <c r="P47" i="7" s="1"/>
  <c r="P48" i="7" s="1"/>
  <c r="O18" i="11" s="1"/>
  <c r="O26" i="11" s="1"/>
  <c r="M45" i="7"/>
  <c r="M46" i="7" s="1"/>
  <c r="U45" i="7"/>
  <c r="U46" i="7" s="1"/>
  <c r="U47" i="7" s="1"/>
  <c r="U48" i="7" s="1"/>
  <c r="T18" i="11" s="1"/>
  <c r="T45" i="7"/>
  <c r="T46" i="7" s="1"/>
  <c r="T47" i="7" s="1"/>
  <c r="T48" i="7" s="1"/>
  <c r="S18" i="11" s="1"/>
  <c r="L45" i="7"/>
  <c r="L46" i="7" s="1"/>
  <c r="L47" i="7" s="1"/>
  <c r="L48" i="7" s="1"/>
  <c r="K18" i="11" s="1"/>
  <c r="AA45" i="7"/>
  <c r="S45" i="7"/>
  <c r="S46" i="7" s="1"/>
  <c r="S47" i="7" s="1"/>
  <c r="S48" i="7" s="1"/>
  <c r="R18" i="11" s="1"/>
  <c r="K45" i="7"/>
  <c r="K46" i="7" s="1"/>
  <c r="K47" i="7" s="1"/>
  <c r="K48" i="7" s="1"/>
  <c r="J18" i="11" s="1"/>
  <c r="D46" i="7"/>
  <c r="D47" i="7" s="1"/>
  <c r="D48" i="7" s="1"/>
  <c r="C18" i="11" s="1"/>
  <c r="H46" i="7"/>
  <c r="H47" i="7" s="1"/>
  <c r="H48" i="7" s="1"/>
  <c r="G18" i="11" s="1"/>
  <c r="D270" i="7"/>
  <c r="D271" i="7" s="1"/>
  <c r="D272" i="7" s="1"/>
  <c r="C25" i="11" s="1"/>
  <c r="D238" i="7"/>
  <c r="D239" i="7" s="1"/>
  <c r="D240" i="7" s="1"/>
  <c r="C24" i="11" s="1"/>
  <c r="D206" i="7"/>
  <c r="D207" i="7" s="1"/>
  <c r="D208" i="7" s="1"/>
  <c r="C23" i="11" s="1"/>
  <c r="D174" i="7"/>
  <c r="D175" i="7" s="1"/>
  <c r="D176" i="7" s="1"/>
  <c r="C22" i="11" s="1"/>
  <c r="E174" i="7"/>
  <c r="E175" i="7" s="1"/>
  <c r="E176" i="7" s="1"/>
  <c r="D22" i="11" s="1"/>
  <c r="D142" i="7"/>
  <c r="D143" i="7" s="1"/>
  <c r="D144" i="7" s="1"/>
  <c r="C21" i="11" s="1"/>
  <c r="C5" i="11" l="1"/>
  <c r="X26" i="11"/>
  <c r="D26" i="11"/>
  <c r="E26" i="11"/>
  <c r="J26" i="11"/>
  <c r="W26" i="11"/>
  <c r="C26" i="11"/>
  <c r="G270" i="7"/>
  <c r="G271" i="7" s="1"/>
  <c r="G272" i="7" s="1"/>
  <c r="F25" i="11" s="1"/>
  <c r="H79" i="7"/>
  <c r="H80" i="7" s="1"/>
  <c r="G19" i="11" s="1"/>
  <c r="G26" i="11" s="1"/>
  <c r="K78" i="7"/>
  <c r="K79" i="7" s="1"/>
  <c r="K80" i="7" s="1"/>
  <c r="J19" i="11" s="1"/>
  <c r="W270" i="7"/>
  <c r="W271" i="7" s="1"/>
  <c r="W272" i="7" s="1"/>
  <c r="V25" i="11" s="1"/>
  <c r="E110" i="7"/>
  <c r="E111" i="7" s="1"/>
  <c r="E112" i="7" s="1"/>
  <c r="D20" i="11" s="1"/>
  <c r="V271" i="7"/>
  <c r="V272" i="7" s="1"/>
  <c r="U25" i="11" s="1"/>
  <c r="U271" i="7"/>
  <c r="U272" i="7" s="1"/>
  <c r="T25" i="11" s="1"/>
  <c r="N271" i="7"/>
  <c r="N272" i="7" s="1"/>
  <c r="M25" i="11" s="1"/>
  <c r="S270" i="7"/>
  <c r="S271" i="7" s="1"/>
  <c r="S272" i="7" s="1"/>
  <c r="R25" i="11" s="1"/>
  <c r="R26" i="11" s="1"/>
  <c r="AA271" i="7"/>
  <c r="AA272" i="7" s="1"/>
  <c r="M270" i="7"/>
  <c r="M271" i="7" s="1"/>
  <c r="M272" i="7" s="1"/>
  <c r="L25" i="11" s="1"/>
  <c r="K271" i="7"/>
  <c r="K272" i="7" s="1"/>
  <c r="J25" i="11" s="1"/>
  <c r="V239" i="7"/>
  <c r="V240" i="7" s="1"/>
  <c r="U24" i="11" s="1"/>
  <c r="L238" i="7"/>
  <c r="L239" i="7" s="1"/>
  <c r="L240" i="7" s="1"/>
  <c r="K24" i="11" s="1"/>
  <c r="N239" i="7"/>
  <c r="N240" i="7" s="1"/>
  <c r="M24" i="11" s="1"/>
  <c r="U238" i="7"/>
  <c r="U239" i="7" s="1"/>
  <c r="U240" i="7" s="1"/>
  <c r="T24" i="11" s="1"/>
  <c r="O238" i="7"/>
  <c r="O239" i="7" s="1"/>
  <c r="O240" i="7" s="1"/>
  <c r="N24" i="11" s="1"/>
  <c r="M238" i="7"/>
  <c r="M239" i="7" s="1"/>
  <c r="M240" i="7" s="1"/>
  <c r="L24" i="11" s="1"/>
  <c r="W238" i="7"/>
  <c r="W239" i="7" s="1"/>
  <c r="W240" i="7" s="1"/>
  <c r="V24" i="11" s="1"/>
  <c r="G238" i="7"/>
  <c r="G239" i="7" s="1"/>
  <c r="G240" i="7" s="1"/>
  <c r="F24" i="11" s="1"/>
  <c r="T239" i="7"/>
  <c r="T240" i="7" s="1"/>
  <c r="S24" i="11" s="1"/>
  <c r="I206" i="7"/>
  <c r="I207" i="7" s="1"/>
  <c r="I208" i="7" s="1"/>
  <c r="H23" i="11" s="1"/>
  <c r="H26" i="11" s="1"/>
  <c r="R207" i="7"/>
  <c r="R208" i="7" s="1"/>
  <c r="Q23" i="11" s="1"/>
  <c r="Q26" i="11" s="1"/>
  <c r="T207" i="7"/>
  <c r="T208" i="7" s="1"/>
  <c r="S23" i="11" s="1"/>
  <c r="M206" i="7"/>
  <c r="M207" i="7" s="1"/>
  <c r="M208" i="7" s="1"/>
  <c r="L23" i="11" s="1"/>
  <c r="L207" i="7"/>
  <c r="L208" i="7" s="1"/>
  <c r="K23" i="11" s="1"/>
  <c r="K26" i="11" s="1"/>
  <c r="N207" i="7"/>
  <c r="N208" i="7" s="1"/>
  <c r="M23" i="11" s="1"/>
  <c r="U207" i="7"/>
  <c r="U208" i="7" s="1"/>
  <c r="T23" i="11" s="1"/>
  <c r="V207" i="7"/>
  <c r="V208" i="7" s="1"/>
  <c r="U23" i="11" s="1"/>
  <c r="O175" i="7"/>
  <c r="O176" i="7" s="1"/>
  <c r="N22" i="11" s="1"/>
  <c r="T175" i="7"/>
  <c r="T176" i="7" s="1"/>
  <c r="S22" i="11" s="1"/>
  <c r="S26" i="11" s="1"/>
  <c r="Q143" i="7"/>
  <c r="Q144" i="7" s="1"/>
  <c r="P21" i="11" s="1"/>
  <c r="P26" i="11" s="1"/>
  <c r="Z143" i="7"/>
  <c r="Z144" i="7" s="1"/>
  <c r="Y21" i="11" s="1"/>
  <c r="Y26" i="11" s="1"/>
  <c r="G143" i="7"/>
  <c r="G144" i="7" s="1"/>
  <c r="F21" i="11" s="1"/>
  <c r="V143" i="7"/>
  <c r="V144" i="7" s="1"/>
  <c r="U21" i="11" s="1"/>
  <c r="W143" i="7"/>
  <c r="W144" i="7" s="1"/>
  <c r="V21" i="11" s="1"/>
  <c r="N142" i="7"/>
  <c r="N143" i="7" s="1"/>
  <c r="N144" i="7" s="1"/>
  <c r="M21" i="11" s="1"/>
  <c r="O143" i="7"/>
  <c r="O144" i="7" s="1"/>
  <c r="N21" i="11" s="1"/>
  <c r="O110" i="7"/>
  <c r="O111" i="7" s="1"/>
  <c r="O112" i="7" s="1"/>
  <c r="N20" i="11" s="1"/>
  <c r="N26" i="11" s="1"/>
  <c r="U111" i="7"/>
  <c r="U112" i="7" s="1"/>
  <c r="T20" i="11" s="1"/>
  <c r="G110" i="7"/>
  <c r="G111" i="7" s="1"/>
  <c r="G112" i="7" s="1"/>
  <c r="F20" i="11" s="1"/>
  <c r="F26" i="11" s="1"/>
  <c r="M111" i="7"/>
  <c r="M112" i="7" s="1"/>
  <c r="L20" i="11" s="1"/>
  <c r="N111" i="7"/>
  <c r="N112" i="7" s="1"/>
  <c r="M20" i="11" s="1"/>
  <c r="V111" i="7"/>
  <c r="V112" i="7" s="1"/>
  <c r="U20" i="11" s="1"/>
  <c r="W111" i="7"/>
  <c r="W112" i="7" s="1"/>
  <c r="V20" i="11" s="1"/>
  <c r="V26" i="11" s="1"/>
  <c r="J79" i="7"/>
  <c r="J80" i="7" s="1"/>
  <c r="I19" i="11" s="1"/>
  <c r="I26" i="11" s="1"/>
  <c r="M79" i="7"/>
  <c r="M80" i="7" s="1"/>
  <c r="L19" i="11" s="1"/>
  <c r="N79" i="7"/>
  <c r="N80" i="7" s="1"/>
  <c r="M19" i="11" s="1"/>
  <c r="M26" i="11" s="1"/>
  <c r="U79" i="7"/>
  <c r="U80" i="7" s="1"/>
  <c r="T19" i="11" s="1"/>
  <c r="T26" i="11" s="1"/>
  <c r="V79" i="7"/>
  <c r="V80" i="7" s="1"/>
  <c r="U19" i="11" s="1"/>
  <c r="U26" i="11" s="1"/>
  <c r="AA46" i="7"/>
  <c r="AA47" i="7" s="1"/>
  <c r="AA48" i="7" s="1"/>
  <c r="M47" i="7"/>
  <c r="M48" i="7" s="1"/>
  <c r="L18" i="11" s="1"/>
  <c r="E5" i="11" l="1"/>
  <c r="L26" i="11"/>
  <c r="E9" i="11"/>
  <c r="E10" i="11"/>
  <c r="E11" i="11"/>
  <c r="E6" i="11"/>
  <c r="E8" i="11"/>
  <c r="E7" i="11"/>
  <c r="E12" i="11"/>
  <c r="E13" i="11" l="1"/>
  <c r="G26" i="13" a="1"/>
  <c r="L26" i="13" s="1"/>
  <c r="C13" i="11"/>
  <c r="N26" i="13" l="1"/>
  <c r="J26" i="13"/>
  <c r="K26" i="13"/>
  <c r="I26" i="13"/>
  <c r="M26" i="13"/>
  <c r="H26" i="13"/>
  <c r="G26" i="13"/>
  <c r="H66" i="1"/>
  <c r="H39" i="13" s="1"/>
  <c r="H58" i="1"/>
  <c r="H41" i="13" s="1"/>
  <c r="D41" i="13" s="1"/>
  <c r="H50" i="1"/>
  <c r="H43" i="13" s="1"/>
  <c r="D43" i="13" s="1"/>
  <c r="H92" i="1"/>
  <c r="H75" i="1"/>
  <c r="H40" i="13" s="1"/>
  <c r="D40" i="13" s="1"/>
  <c r="H83" i="1"/>
  <c r="H44" i="13" s="1"/>
  <c r="D44" i="13" s="1"/>
  <c r="H81" i="1"/>
  <c r="H90" i="1"/>
  <c r="H28" i="1"/>
  <c r="G49" i="13" s="1"/>
  <c r="D49" i="13" s="1"/>
  <c r="H15" i="1"/>
  <c r="G48" i="13" s="1"/>
  <c r="H21" i="1"/>
  <c r="G50" i="13" s="1"/>
  <c r="D50" i="13" s="1"/>
  <c r="H102" i="1"/>
  <c r="I36" i="13" s="1"/>
  <c r="D36" i="13" s="1"/>
  <c r="H109" i="1"/>
  <c r="I34" i="13" s="1"/>
  <c r="D34" i="13" s="1"/>
  <c r="H114" i="1"/>
  <c r="I32" i="13" s="1"/>
  <c r="H118" i="1"/>
  <c r="I35" i="13" s="1"/>
  <c r="D35" i="13" s="1"/>
  <c r="H131" i="1"/>
  <c r="J38" i="13" s="1"/>
  <c r="D38" i="13" s="1"/>
  <c r="H123" i="1"/>
  <c r="J39" i="13" s="1"/>
  <c r="H127" i="1"/>
  <c r="J37" i="13" s="1"/>
  <c r="H138" i="1"/>
  <c r="K33" i="13" s="1"/>
  <c r="H153" i="1"/>
  <c r="L42" i="13" s="1"/>
  <c r="H170" i="1"/>
  <c r="M48" i="13" s="1"/>
  <c r="H172" i="1"/>
  <c r="M47" i="13" s="1"/>
  <c r="D47" i="13" s="1"/>
  <c r="H167" i="1"/>
  <c r="M46" i="13" s="1"/>
  <c r="H179" i="1"/>
  <c r="N42" i="13" s="1"/>
  <c r="H183" i="1"/>
  <c r="N33" i="13" s="1"/>
  <c r="N51" i="13" s="1"/>
  <c r="E49" i="1"/>
  <c r="E4" i="1" s="1"/>
  <c r="E101" i="1"/>
  <c r="E5" i="1" s="1"/>
  <c r="E14" i="1"/>
  <c r="E3" i="1" s="1"/>
  <c r="E122" i="1"/>
  <c r="E6" i="1" s="1"/>
  <c r="E137" i="1"/>
  <c r="E7" i="1" s="1"/>
  <c r="E152" i="1"/>
  <c r="E8" i="1" s="1"/>
  <c r="E166" i="1"/>
  <c r="E9" i="1" s="1"/>
  <c r="E178" i="1"/>
  <c r="E10" i="1" s="1"/>
  <c r="H45" i="13" l="1"/>
  <c r="D45" i="13" s="1"/>
  <c r="D39" i="13"/>
  <c r="H51" i="13"/>
  <c r="H23" i="13" s="1"/>
  <c r="J51" i="13"/>
  <c r="J10" i="13" s="1"/>
  <c r="D37" i="13"/>
  <c r="M51" i="13"/>
  <c r="M11" i="13" s="1"/>
  <c r="D46" i="13"/>
  <c r="I20" i="13"/>
  <c r="K51" i="13"/>
  <c r="K21" i="13" s="1"/>
  <c r="D33" i="13"/>
  <c r="D48" i="13"/>
  <c r="G51" i="13"/>
  <c r="G19" i="13" s="1"/>
  <c r="D32" i="13"/>
  <c r="I51" i="13"/>
  <c r="D42" i="13"/>
  <c r="L51" i="13"/>
  <c r="N21" i="13"/>
  <c r="N17" i="13"/>
  <c r="N16" i="13"/>
  <c r="N24" i="13"/>
  <c r="N12" i="13"/>
  <c r="N15" i="13"/>
  <c r="N8" i="13"/>
  <c r="N20" i="13"/>
  <c r="N7" i="13"/>
  <c r="N11" i="13"/>
  <c r="N25" i="13"/>
  <c r="N14" i="13"/>
  <c r="N9" i="13"/>
  <c r="N18" i="13"/>
  <c r="N10" i="13"/>
  <c r="N19" i="13"/>
  <c r="N22" i="13"/>
  <c r="I16" i="13"/>
  <c r="I17" i="13"/>
  <c r="I7" i="13"/>
  <c r="I18" i="13"/>
  <c r="I19" i="13"/>
  <c r="I23" i="13"/>
  <c r="K10" i="13"/>
  <c r="J16" i="13"/>
  <c r="I12" i="13"/>
  <c r="N23" i="13"/>
  <c r="K9" i="13"/>
  <c r="I21" i="13"/>
  <c r="H8" i="13"/>
  <c r="I9" i="13"/>
  <c r="I13" i="13"/>
  <c r="I15" i="13"/>
  <c r="I24" i="13"/>
  <c r="I11" i="13"/>
  <c r="I22" i="13"/>
  <c r="I10" i="13"/>
  <c r="I25" i="13"/>
  <c r="H9" i="13"/>
  <c r="I8" i="13"/>
  <c r="I14" i="13"/>
  <c r="N13" i="13"/>
  <c r="G10" i="13"/>
  <c r="H15" i="13"/>
  <c r="G18" i="13"/>
  <c r="H24" i="13"/>
  <c r="G13" i="13"/>
  <c r="H21" i="13"/>
  <c r="M15" i="13"/>
  <c r="K25" i="13"/>
  <c r="H10" i="13"/>
  <c r="G21" i="13"/>
  <c r="G9" i="13"/>
  <c r="G24" i="13"/>
  <c r="H11" i="13"/>
  <c r="M10" i="13"/>
  <c r="G16" i="13"/>
  <c r="E11" i="1"/>
  <c r="B12" i="10" s="1"/>
  <c r="D12" i="10" s="1"/>
  <c r="E25" i="2"/>
  <c r="J21" i="13" l="1"/>
  <c r="J24" i="13"/>
  <c r="J15" i="13"/>
  <c r="J11" i="13"/>
  <c r="J13" i="13"/>
  <c r="J17" i="13"/>
  <c r="H17" i="13"/>
  <c r="J14" i="13"/>
  <c r="J9" i="13"/>
  <c r="J20" i="13"/>
  <c r="G22" i="13"/>
  <c r="J7" i="13"/>
  <c r="J25" i="13"/>
  <c r="J8" i="13"/>
  <c r="G23" i="13"/>
  <c r="G12" i="13"/>
  <c r="J18" i="13"/>
  <c r="G7" i="13"/>
  <c r="J19" i="13"/>
  <c r="J22" i="13"/>
  <c r="D51" i="13"/>
  <c r="B10" i="10" s="1"/>
  <c r="D10" i="10" s="1"/>
  <c r="E5" i="2"/>
  <c r="E7" i="2"/>
  <c r="F19" i="9" s="1"/>
  <c r="E6" i="2"/>
  <c r="E10" i="9" s="1"/>
  <c r="K10" i="9" s="1"/>
  <c r="E8" i="2"/>
  <c r="G17" i="9" s="1"/>
  <c r="K15" i="13"/>
  <c r="M7" i="13"/>
  <c r="M24" i="13"/>
  <c r="M8" i="13"/>
  <c r="G25" i="13"/>
  <c r="K16" i="13"/>
  <c r="G15" i="13"/>
  <c r="H13" i="13"/>
  <c r="G20" i="13"/>
  <c r="M12" i="13"/>
  <c r="M21" i="13"/>
  <c r="H7" i="13"/>
  <c r="K24" i="13"/>
  <c r="H22" i="13"/>
  <c r="M25" i="13"/>
  <c r="G14" i="13"/>
  <c r="H25" i="13"/>
  <c r="M16" i="13"/>
  <c r="J23" i="13"/>
  <c r="H19" i="13"/>
  <c r="J12" i="13"/>
  <c r="K20" i="13"/>
  <c r="M18" i="13"/>
  <c r="M17" i="13"/>
  <c r="L24" i="13"/>
  <c r="L16" i="13"/>
  <c r="L8" i="13"/>
  <c r="L14" i="13"/>
  <c r="L13" i="13"/>
  <c r="L23" i="13"/>
  <c r="L15" i="13"/>
  <c r="L7" i="13"/>
  <c r="L22" i="13"/>
  <c r="L21" i="13"/>
  <c r="L10" i="13"/>
  <c r="D10" i="13" s="1"/>
  <c r="D8" i="12" s="1"/>
  <c r="L25" i="13"/>
  <c r="L17" i="13"/>
  <c r="L20" i="13"/>
  <c r="L12" i="13"/>
  <c r="L19" i="13"/>
  <c r="L11" i="13"/>
  <c r="L18" i="13"/>
  <c r="L9" i="13"/>
  <c r="M9" i="13"/>
  <c r="K11" i="13"/>
  <c r="M20" i="13"/>
  <c r="K13" i="13"/>
  <c r="K19" i="13"/>
  <c r="G17" i="13"/>
  <c r="G11" i="13"/>
  <c r="H14" i="13"/>
  <c r="K12" i="13"/>
  <c r="H16" i="13"/>
  <c r="M14" i="13"/>
  <c r="M22" i="13"/>
  <c r="M19" i="13"/>
  <c r="K22" i="13"/>
  <c r="K8" i="13"/>
  <c r="K23" i="13"/>
  <c r="K17" i="13"/>
  <c r="K18" i="13"/>
  <c r="G8" i="13"/>
  <c r="H18" i="13"/>
  <c r="M23" i="13"/>
  <c r="H12" i="13"/>
  <c r="H20" i="13"/>
  <c r="M13" i="13"/>
  <c r="K14" i="13"/>
  <c r="K7" i="13"/>
  <c r="F8" i="12" l="1"/>
  <c r="J8" i="12" s="1"/>
  <c r="F21" i="9"/>
  <c r="F23" i="9" s="1"/>
  <c r="K19" i="9"/>
  <c r="F17" i="9"/>
  <c r="K17" i="9"/>
  <c r="H19" i="9"/>
  <c r="E19" i="12" s="1"/>
  <c r="D5" i="9"/>
  <c r="E9" i="2"/>
  <c r="H10" i="9"/>
  <c r="E10" i="12" s="1"/>
  <c r="F10" i="12" s="1"/>
  <c r="D17" i="13"/>
  <c r="D15" i="12" s="1"/>
  <c r="D15" i="13"/>
  <c r="D13" i="12" s="1"/>
  <c r="D19" i="13"/>
  <c r="D17" i="12" s="1"/>
  <c r="D8" i="13"/>
  <c r="D6" i="12" s="1"/>
  <c r="D11" i="13"/>
  <c r="D9" i="12" s="1"/>
  <c r="D12" i="13"/>
  <c r="D10" i="12" s="1"/>
  <c r="D24" i="13"/>
  <c r="D22" i="12" s="1"/>
  <c r="D21" i="13"/>
  <c r="D19" i="12" s="1"/>
  <c r="D20" i="13"/>
  <c r="D18" i="12" s="1"/>
  <c r="D18" i="13"/>
  <c r="D16" i="12" s="1"/>
  <c r="D13" i="13"/>
  <c r="D11" i="12" s="1"/>
  <c r="D25" i="13"/>
  <c r="D23" i="12" s="1"/>
  <c r="D7" i="13"/>
  <c r="D5" i="12" s="1"/>
  <c r="D14" i="13"/>
  <c r="D12" i="12" s="1"/>
  <c r="D9" i="13"/>
  <c r="D7" i="12" s="1"/>
  <c r="D23" i="13"/>
  <c r="D21" i="12" s="1"/>
  <c r="D22" i="13"/>
  <c r="D20" i="12" s="1"/>
  <c r="D16" i="13"/>
  <c r="D14" i="12" s="1"/>
  <c r="F19" i="12" l="1"/>
  <c r="F20" i="12"/>
  <c r="P20" i="12" s="1"/>
  <c r="F22" i="12"/>
  <c r="N22" i="12" s="1"/>
  <c r="D7" i="9"/>
  <c r="D9" i="9" s="1"/>
  <c r="D16" i="9" s="1"/>
  <c r="D14" i="9" s="1"/>
  <c r="K5" i="9"/>
  <c r="F16" i="9"/>
  <c r="F14" i="9" s="1"/>
  <c r="F13" i="9" s="1"/>
  <c r="D13" i="9" s="1"/>
  <c r="H13" i="9" s="1"/>
  <c r="H21" i="9"/>
  <c r="E21" i="12" s="1"/>
  <c r="P19" i="12"/>
  <c r="M10" i="12"/>
  <c r="H5" i="9"/>
  <c r="E5" i="12" s="1"/>
  <c r="F5" i="12" s="1"/>
  <c r="D26" i="13"/>
  <c r="P24" i="12" l="1"/>
  <c r="M7" i="14" s="1"/>
  <c r="M10" i="14" s="1"/>
  <c r="M11" i="14" s="1"/>
  <c r="F21" i="12"/>
  <c r="N21" i="12" s="1"/>
  <c r="D12" i="9"/>
  <c r="E13" i="12"/>
  <c r="L13" i="9"/>
  <c r="O19" i="12"/>
  <c r="N19" i="12"/>
  <c r="J5" i="12"/>
  <c r="I5" i="12"/>
  <c r="L10" i="12"/>
  <c r="H23" i="9"/>
  <c r="E23" i="12" s="1"/>
  <c r="K5" i="12"/>
  <c r="H5" i="12"/>
  <c r="O21" i="12" l="1"/>
  <c r="N24" i="12"/>
  <c r="H7" i="14" s="1"/>
  <c r="H10" i="14" s="1"/>
  <c r="H11" i="14" s="1"/>
  <c r="F23" i="12"/>
  <c r="O23" i="12" s="1"/>
  <c r="F13" i="12"/>
  <c r="H13" i="12" s="1"/>
  <c r="D11" i="9"/>
  <c r="H12" i="9"/>
  <c r="E12" i="12" s="1"/>
  <c r="H17" i="9"/>
  <c r="L13" i="12" l="1"/>
  <c r="F12" i="12"/>
  <c r="L12" i="12" s="1"/>
  <c r="B6" i="10"/>
  <c r="D6" i="10" s="1"/>
  <c r="H11" i="9"/>
  <c r="E17" i="12"/>
  <c r="L17" i="9"/>
  <c r="H18" i="9"/>
  <c r="L24" i="12" l="1"/>
  <c r="I6" i="14" s="1"/>
  <c r="F17" i="12"/>
  <c r="I17" i="12" s="1"/>
  <c r="E11" i="12"/>
  <c r="L11" i="9"/>
  <c r="E18" i="12"/>
  <c r="K24" i="9"/>
  <c r="B7" i="10" s="1"/>
  <c r="D7" i="10" s="1"/>
  <c r="H16" i="9"/>
  <c r="E16" i="12" s="1"/>
  <c r="F16" i="12" s="1"/>
  <c r="H14" i="9"/>
  <c r="E14" i="12" s="1"/>
  <c r="O17" i="12" l="1"/>
  <c r="Q17" i="12"/>
  <c r="Q24" i="12" s="1"/>
  <c r="J8" i="14" s="1"/>
  <c r="P8" i="14" s="1"/>
  <c r="Q8" i="14" s="1"/>
  <c r="F11" i="12"/>
  <c r="M11" i="12" s="1"/>
  <c r="M24" i="12" s="1"/>
  <c r="L6" i="14" s="1"/>
  <c r="F18" i="12"/>
  <c r="I18" i="12" s="1"/>
  <c r="F14" i="12"/>
  <c r="H14" i="12" s="1"/>
  <c r="H15" i="9"/>
  <c r="H16" i="12"/>
  <c r="K16" i="12"/>
  <c r="P6" i="14" l="1"/>
  <c r="Q6" i="14" s="1"/>
  <c r="L10" i="14"/>
  <c r="L11" i="14" s="1"/>
  <c r="O18" i="12"/>
  <c r="O24" i="12" s="1"/>
  <c r="J7" i="14" s="1"/>
  <c r="P7" i="14" s="1"/>
  <c r="Q7" i="14" s="1"/>
  <c r="E15" i="12"/>
  <c r="L15" i="9"/>
  <c r="H6" i="9"/>
  <c r="F15" i="12" l="1"/>
  <c r="K15" i="12" s="1"/>
  <c r="E6" i="12"/>
  <c r="L6" i="9"/>
  <c r="L24" i="9" s="1"/>
  <c r="H7" i="9"/>
  <c r="E7" i="12" s="1"/>
  <c r="F7" i="12" s="1"/>
  <c r="H9" i="9"/>
  <c r="E9" i="12" s="1"/>
  <c r="F9" i="12" s="1"/>
  <c r="B8" i="10" l="1"/>
  <c r="D8" i="10" s="1"/>
  <c r="A2" i="10" s="1"/>
  <c r="F6" i="12"/>
  <c r="K6" i="12" s="1"/>
  <c r="J7" i="12"/>
  <c r="J24" i="12" s="1"/>
  <c r="K5" i="14" s="1"/>
  <c r="K10" i="14" s="1"/>
  <c r="K7" i="12"/>
  <c r="H7" i="12"/>
  <c r="I7" i="12"/>
  <c r="K9" i="12"/>
  <c r="H9" i="12"/>
  <c r="I9" i="12"/>
  <c r="K24" i="12" l="1"/>
  <c r="N5" i="14" s="1"/>
  <c r="N10" i="14" s="1"/>
  <c r="N11" i="14" s="1"/>
  <c r="K11" i="14"/>
  <c r="I24" i="12"/>
  <c r="J5" i="14" s="1"/>
  <c r="J10" i="14" s="1"/>
  <c r="H24" i="12"/>
  <c r="I5" i="14" s="1"/>
  <c r="I10" i="14" l="1"/>
  <c r="P5" i="14"/>
  <c r="J11" i="14"/>
  <c r="Q5" i="14" l="1"/>
  <c r="E16" i="14" s="1"/>
  <c r="E18" i="14"/>
  <c r="I11" i="14"/>
  <c r="E17" i="14" s="1"/>
  <c r="E19" i="14" l="1"/>
  <c r="E24" i="14" l="1"/>
  <c r="B27" i="14"/>
  <c r="M24" i="14"/>
  <c r="F24" i="14"/>
  <c r="Q37" i="14" s="1"/>
  <c r="R37" i="14" s="1"/>
  <c r="H24" i="14"/>
  <c r="G24" i="14"/>
  <c r="Q38" i="14" s="1"/>
  <c r="R38" i="14" s="1"/>
  <c r="D24" i="14"/>
  <c r="B29" i="14"/>
  <c r="Q35" i="14" s="1"/>
  <c r="R35" i="14" s="1"/>
  <c r="B28" i="14"/>
  <c r="Q34" i="14" s="1"/>
  <c r="R34" i="14" s="1"/>
  <c r="L24" i="14"/>
  <c r="N24" i="14"/>
  <c r="K24" i="14"/>
  <c r="J24" i="14"/>
  <c r="B26" i="14"/>
  <c r="I24" i="14"/>
  <c r="Q33" i="14" l="1"/>
  <c r="R33" i="14" s="1"/>
  <c r="Q36" i="14"/>
  <c r="R36" i="14" s="1"/>
  <c r="Q39" i="14"/>
  <c r="R39" i="14" s="1"/>
  <c r="N29" i="14"/>
  <c r="L29" i="14"/>
  <c r="F29" i="14"/>
  <c r="D29" i="14"/>
  <c r="G29" i="14"/>
  <c r="J29" i="14"/>
  <c r="K29" i="14"/>
  <c r="H29" i="14"/>
  <c r="M29" i="14"/>
  <c r="E29" i="14"/>
  <c r="I29" i="14"/>
  <c r="M26" i="14"/>
  <c r="E26" i="14"/>
  <c r="I26" i="14"/>
  <c r="F26" i="14"/>
  <c r="L26" i="14"/>
  <c r="G26" i="14"/>
  <c r="J26" i="14"/>
  <c r="N26" i="14"/>
  <c r="H26" i="14"/>
  <c r="D26" i="14"/>
  <c r="K26" i="14"/>
  <c r="M27" i="14"/>
  <c r="L27" i="14"/>
  <c r="J27" i="14"/>
  <c r="F27" i="14"/>
  <c r="G27" i="14"/>
  <c r="D27" i="14"/>
  <c r="H27" i="14"/>
  <c r="I27" i="14"/>
  <c r="N27" i="14"/>
  <c r="E27" i="14"/>
  <c r="K27" i="14"/>
  <c r="D28" i="14"/>
  <c r="J28" i="14"/>
  <c r="H28" i="14"/>
  <c r="F28" i="14"/>
  <c r="N28" i="14"/>
  <c r="M28" i="14"/>
  <c r="G28" i="14"/>
  <c r="I28" i="14"/>
  <c r="L28" i="14"/>
  <c r="E28" i="14"/>
  <c r="K28" i="14"/>
</calcChain>
</file>

<file path=xl/comments1.xml><?xml version="1.0" encoding="utf-8"?>
<comments xmlns="http://schemas.openxmlformats.org/spreadsheetml/2006/main">
  <authors>
    <author>Daniel Horta</author>
  </authors>
  <commentList>
    <comment ref="D11" authorId="0" shapeId="0">
      <text>
        <r>
          <rPr>
            <b/>
            <sz val="9"/>
            <color indexed="81"/>
            <rFont val="Tahoma"/>
            <family val="2"/>
          </rPr>
          <t>Daniel Horta:</t>
        </r>
        <r>
          <rPr>
            <sz val="9"/>
            <color indexed="81"/>
            <rFont val="Tahoma"/>
            <family val="2"/>
          </rPr>
          <t xml:space="preserve">
Faz o fecho e deve ser igual à saida para clientes na zona "I".</t>
        </r>
      </text>
    </comment>
  </commentList>
</comments>
</file>

<file path=xl/comments2.xml><?xml version="1.0" encoding="utf-8"?>
<comments xmlns="http://schemas.openxmlformats.org/spreadsheetml/2006/main">
  <authors>
    <author>Daniel Horta</author>
  </authors>
  <commentList>
    <comment ref="O31" authorId="0" shapeId="0">
      <text>
        <r>
          <rPr>
            <b/>
            <sz val="9"/>
            <color indexed="81"/>
            <rFont val="Tahoma"/>
            <family val="2"/>
          </rPr>
          <t>Daniel Horta:</t>
        </r>
        <r>
          <rPr>
            <sz val="9"/>
            <color indexed="81"/>
            <rFont val="Tahoma"/>
            <family val="2"/>
          </rPr>
          <t xml:space="preserve">
Médias simples para pontos agrupados.</t>
        </r>
      </text>
    </comment>
  </commentList>
</comments>
</file>

<file path=xl/sharedStrings.xml><?xml version="1.0" encoding="utf-8"?>
<sst xmlns="http://schemas.openxmlformats.org/spreadsheetml/2006/main" count="719" uniqueCount="348">
  <si>
    <t>DESIGNAÇÃO / CARACTERÍSTICA</t>
  </si>
  <si>
    <t>CONCELHO</t>
  </si>
  <si>
    <t>DIÂMETRO (mm)</t>
  </si>
  <si>
    <t>EXTENSÃO (km)</t>
  </si>
  <si>
    <t>TOTAIS LOTE 1:</t>
  </si>
  <si>
    <t>LOTE 1</t>
  </si>
  <si>
    <t>SETUBAL</t>
  </si>
  <si>
    <t>PALMELA</t>
  </si>
  <si>
    <t>ALCOCHETE</t>
  </si>
  <si>
    <t>BENAVENTE</t>
  </si>
  <si>
    <t>VILA FRANCA DE XIRA</t>
  </si>
  <si>
    <t>ALENQUER</t>
  </si>
  <si>
    <t>AZAMBUJA</t>
  </si>
  <si>
    <t>RIO MAIOR</t>
  </si>
  <si>
    <t>ALCOBAÇA</t>
  </si>
  <si>
    <t>PORTO DE MÓS</t>
  </si>
  <si>
    <t xml:space="preserve">LEIRIA </t>
  </si>
  <si>
    <t>MARINHA GRANDE</t>
  </si>
  <si>
    <t>RAP ALMADA</t>
  </si>
  <si>
    <t>BARREIRO</t>
  </si>
  <si>
    <t>SETÚBAL</t>
  </si>
  <si>
    <t>SESIMBRA</t>
  </si>
  <si>
    <t>SEIXAL</t>
  </si>
  <si>
    <t>RAP BARREIRO</t>
  </si>
  <si>
    <t>RAP LISBOA</t>
  </si>
  <si>
    <t>ARRUDA DOS VINHOS</t>
  </si>
  <si>
    <t>LOURES</t>
  </si>
  <si>
    <t>RAP TER</t>
  </si>
  <si>
    <t>RAP CARREGADO</t>
  </si>
  <si>
    <t>RAP CARTAXO</t>
  </si>
  <si>
    <t>CARTAXO</t>
  </si>
  <si>
    <t>RAP TORRES VEDRAS</t>
  </si>
  <si>
    <t>TORRES VEDRAS</t>
  </si>
  <si>
    <t>TOTAIS LOTE 2:</t>
  </si>
  <si>
    <t>LOTE 2</t>
  </si>
  <si>
    <t>GT LEIRIA - BRAGA</t>
  </si>
  <si>
    <t>LEIRIA</t>
  </si>
  <si>
    <t>POMBAL</t>
  </si>
  <si>
    <t>SOURE</t>
  </si>
  <si>
    <t>CONDEIXA</t>
  </si>
  <si>
    <t>COIMBRA</t>
  </si>
  <si>
    <t>MEALHADA</t>
  </si>
  <si>
    <t>CANTANHEDE</t>
  </si>
  <si>
    <t>ANADIA</t>
  </si>
  <si>
    <t>OLIVEIRA DO BAIRRO</t>
  </si>
  <si>
    <t>AVEIRO</t>
  </si>
  <si>
    <t>ALBERGARIA-A-VELHA</t>
  </si>
  <si>
    <t>ESTARREJA</t>
  </si>
  <si>
    <t>OLIVEIRA DE AZEMEIS</t>
  </si>
  <si>
    <t>OVAR</t>
  </si>
  <si>
    <t>FEIRA</t>
  </si>
  <si>
    <t>VILA NOVA DE GAIA</t>
  </si>
  <si>
    <t>GONDOMAR</t>
  </si>
  <si>
    <t>VALONGO</t>
  </si>
  <si>
    <t>SANTO TIRSO</t>
  </si>
  <si>
    <t>MAIA</t>
  </si>
  <si>
    <t>TROFA</t>
  </si>
  <si>
    <t>VILA NOVA DE FAMALICÃO</t>
  </si>
  <si>
    <t>RAP BRAGA</t>
  </si>
  <si>
    <t>BRAGA</t>
  </si>
  <si>
    <t>RAP BIDOEIRA - CARRIÇO</t>
  </si>
  <si>
    <t>RAP CARRIÇO - LEIROSA</t>
  </si>
  <si>
    <t>FIGUEIRA DA FOZ</t>
  </si>
  <si>
    <t>RAP SOPORGEN</t>
  </si>
  <si>
    <t>RAP COGERAÇÃO DO CARRIÇO</t>
  </si>
  <si>
    <t>RAP CARRIÇO - LEIROSA - LARES</t>
  </si>
  <si>
    <t>RAP MONTEMOR</t>
  </si>
  <si>
    <t>RAP AVEIRO</t>
  </si>
  <si>
    <t>RAP AIR LIQUIDE - ESTARREJA</t>
  </si>
  <si>
    <t>RAP GAIA</t>
  </si>
  <si>
    <t>RAP TAPADA</t>
  </si>
  <si>
    <t>RAP DP TAPADA</t>
  </si>
  <si>
    <t>TOTAIS LOTE 3:</t>
  </si>
  <si>
    <t>LOTE 3</t>
  </si>
  <si>
    <t>GT CAMPO MAIOR - LEIRIA</t>
  </si>
  <si>
    <t>VILA NOVA DE OURÉM</t>
  </si>
  <si>
    <t>TOMAR</t>
  </si>
  <si>
    <t>VILA NOVA DA BARQUINHA</t>
  </si>
  <si>
    <t>CHAMUSCA</t>
  </si>
  <si>
    <t>CONSTÂNCIA</t>
  </si>
  <si>
    <t>ABRANTES</t>
  </si>
  <si>
    <t>PONTE DE SÔR</t>
  </si>
  <si>
    <t>ALTER DO CHÃO</t>
  </si>
  <si>
    <t>CRATO</t>
  </si>
  <si>
    <t>MONFORTE</t>
  </si>
  <si>
    <t>ELVAS</t>
  </si>
  <si>
    <t>CAMPO MAIOR</t>
  </si>
  <si>
    <t>RAP GASODUTO DE CÓRDOBA</t>
  </si>
  <si>
    <t>TOTAIS LOTE 4:</t>
  </si>
  <si>
    <t>LOTE 4</t>
  </si>
  <si>
    <t>GP BRAGA - TUY</t>
  </si>
  <si>
    <t>BARCELOS</t>
  </si>
  <si>
    <t>VILA VERDE</t>
  </si>
  <si>
    <t>PONTE DE LIMA</t>
  </si>
  <si>
    <t>PAREDES DE COURA</t>
  </si>
  <si>
    <t>VALENÇA</t>
  </si>
  <si>
    <t>RAP GASODUTO DE TUY</t>
  </si>
  <si>
    <t>RAP VIANA DO CASTELO</t>
  </si>
  <si>
    <t>VIANA DO CASTELO</t>
  </si>
  <si>
    <t>RAP LIGAÇÃO À PORTUCEL</t>
  </si>
  <si>
    <t>TOTAIS LOTE 5:</t>
  </si>
  <si>
    <t>LOTE 5</t>
  </si>
  <si>
    <t>GT - PORTALEGRE - GUARDA</t>
  </si>
  <si>
    <t>PORTALEGRE</t>
  </si>
  <si>
    <t>CASTELO DE VIDE</t>
  </si>
  <si>
    <t>NISA</t>
  </si>
  <si>
    <t>VILA VELHA DE RÓDÃO</t>
  </si>
  <si>
    <t>CASTELO BRANCO</t>
  </si>
  <si>
    <t>FUNDÃO</t>
  </si>
  <si>
    <t>COVILHÃ</t>
  </si>
  <si>
    <t>GUARDA</t>
  </si>
  <si>
    <t>RAP PORTALEGRE</t>
  </si>
  <si>
    <t>TOTAIS LOTE 6:</t>
  </si>
  <si>
    <t>LOTE 6</t>
  </si>
  <si>
    <t>GT COIMBRA - VISEU</t>
  </si>
  <si>
    <t>MORTÁGUA</t>
  </si>
  <si>
    <t>SANTA COMBA</t>
  </si>
  <si>
    <t>TONDELA</t>
  </si>
  <si>
    <t>VISEU</t>
  </si>
  <si>
    <t>NELAS</t>
  </si>
  <si>
    <t>MANGUALDE</t>
  </si>
  <si>
    <t>RAP VISEU</t>
  </si>
  <si>
    <t>TOTAIS LOTE 7:</t>
  </si>
  <si>
    <t>LOTE 7</t>
  </si>
  <si>
    <t>GT SINES - SETÚBAL</t>
  </si>
  <si>
    <t>SINES</t>
  </si>
  <si>
    <t>SANTIAGO DO CACÉM</t>
  </si>
  <si>
    <t>GRÂNDOLA</t>
  </si>
  <si>
    <t>ALCÁCER DO SAL</t>
  </si>
  <si>
    <t>RAP REPSOL - ADVANSA</t>
  </si>
  <si>
    <t>RAP MITRENA</t>
  </si>
  <si>
    <t>TOTAL</t>
  </si>
  <si>
    <t>Pontos de entrada</t>
  </si>
  <si>
    <t>A</t>
  </si>
  <si>
    <t>B</t>
  </si>
  <si>
    <t>C</t>
  </si>
  <si>
    <t>D</t>
  </si>
  <si>
    <t>Campo Maior</t>
  </si>
  <si>
    <t>Valença do Minho</t>
  </si>
  <si>
    <t>Carriço</t>
  </si>
  <si>
    <t>Capacidade MWh/dia</t>
  </si>
  <si>
    <t>Total</t>
  </si>
  <si>
    <t>Terminal de Sines</t>
  </si>
  <si>
    <t>Pontos de saída</t>
  </si>
  <si>
    <t>E</t>
  </si>
  <si>
    <t>Lisboagás, Setgás, Carregado, Ribatejo</t>
  </si>
  <si>
    <t>F</t>
  </si>
  <si>
    <t>G</t>
  </si>
  <si>
    <t>H</t>
  </si>
  <si>
    <t>I</t>
  </si>
  <si>
    <t>J</t>
  </si>
  <si>
    <t>K</t>
  </si>
  <si>
    <t>Portucel</t>
  </si>
  <si>
    <t>Refinaria Sines, Portucel</t>
  </si>
  <si>
    <t>Beiragás</t>
  </si>
  <si>
    <t>Lusitâniagás, Central Lares, Central Figueira da Foz</t>
  </si>
  <si>
    <t>Portgás, Central Outeiro</t>
  </si>
  <si>
    <t>Tagusgás, Central Pego</t>
  </si>
  <si>
    <t>Lote</t>
  </si>
  <si>
    <t>Pontos auxiliares</t>
  </si>
  <si>
    <t>a</t>
  </si>
  <si>
    <t>b</t>
  </si>
  <si>
    <t>e</t>
  </si>
  <si>
    <t>f</t>
  </si>
  <si>
    <t>h</t>
  </si>
  <si>
    <t>i</t>
  </si>
  <si>
    <t>j</t>
  </si>
  <si>
    <t>k</t>
  </si>
  <si>
    <t>3+5</t>
  </si>
  <si>
    <t>2+6</t>
  </si>
  <si>
    <t>1+2+3</t>
  </si>
  <si>
    <t>d</t>
  </si>
  <si>
    <t>Bifurcação próxima da entrada A</t>
  </si>
  <si>
    <t>Bifurcação próxima da entrada B</t>
  </si>
  <si>
    <t>Cruzamento próximo da entrada D</t>
  </si>
  <si>
    <t>Ponto próximo da saída E</t>
  </si>
  <si>
    <t>Ponto próximo da saída F</t>
  </si>
  <si>
    <t>Ponto próximo da saída H</t>
  </si>
  <si>
    <t>Ponto próximo da saída I</t>
  </si>
  <si>
    <t>Ponto próximo da saída J</t>
  </si>
  <si>
    <t>Ponto próximo da saída K</t>
  </si>
  <si>
    <t>Segmento</t>
  </si>
  <si>
    <t>Aa</t>
  </si>
  <si>
    <t>aK</t>
  </si>
  <si>
    <t>ah</t>
  </si>
  <si>
    <t>hH</t>
  </si>
  <si>
    <t>hc</t>
  </si>
  <si>
    <t>Bi</t>
  </si>
  <si>
    <t>iI</t>
  </si>
  <si>
    <t>if</t>
  </si>
  <si>
    <t>fF</t>
  </si>
  <si>
    <t>fb</t>
  </si>
  <si>
    <t>bK</t>
  </si>
  <si>
    <t>bc</t>
  </si>
  <si>
    <t>DG</t>
  </si>
  <si>
    <t>Dc</t>
  </si>
  <si>
    <t>Cj</t>
  </si>
  <si>
    <t>jJ</t>
  </si>
  <si>
    <t>je</t>
  </si>
  <si>
    <t>eE</t>
  </si>
  <si>
    <t>ec</t>
  </si>
  <si>
    <t>5+8</t>
  </si>
  <si>
    <t>4+2</t>
  </si>
  <si>
    <t>6+8</t>
  </si>
  <si>
    <t>7+1</t>
  </si>
  <si>
    <t>LOTE 8</t>
  </si>
  <si>
    <t>GT MANGUALDE - CELORICO</t>
  </si>
  <si>
    <t>GT GUARDA - CELORICO</t>
  </si>
  <si>
    <t>TOTAIS LOTE 8:</t>
  </si>
  <si>
    <t>GOUVEIA</t>
  </si>
  <si>
    <t>FORNOS DE ALGODRES</t>
  </si>
  <si>
    <t>CELORICO DA BEIRA</t>
  </si>
  <si>
    <t>RAP REFINARIA DE SINES II</t>
  </si>
  <si>
    <t>RAP PEGO</t>
  </si>
  <si>
    <t>RAP LEÇA</t>
  </si>
  <si>
    <t>VILA DO CONDE</t>
  </si>
  <si>
    <t>MATOSINHOS</t>
  </si>
  <si>
    <t>SEGMENTO</t>
  </si>
  <si>
    <t>GT - SETÚBAL - LEIRIA</t>
  </si>
  <si>
    <t>Fluxo de A</t>
  </si>
  <si>
    <t>Fluxo de B</t>
  </si>
  <si>
    <t>Fluxo de C</t>
  </si>
  <si>
    <t>Fluxo de D</t>
  </si>
  <si>
    <t>Lote 1</t>
  </si>
  <si>
    <t>Lote 2</t>
  </si>
  <si>
    <t>Lote 3</t>
  </si>
  <si>
    <t>Lote 4</t>
  </si>
  <si>
    <t>Lote 5</t>
  </si>
  <si>
    <t>Lote 6</t>
  </si>
  <si>
    <t>Lote 7</t>
  </si>
  <si>
    <t>Lote 8</t>
  </si>
  <si>
    <t>CAPEX</t>
  </si>
  <si>
    <t>Lote  1</t>
  </si>
  <si>
    <t>Vida útil</t>
  </si>
  <si>
    <t>Taxa desconto</t>
  </si>
  <si>
    <t>OPEX</t>
  </si>
  <si>
    <t>anos</t>
  </si>
  <si>
    <t>Fator desconto</t>
  </si>
  <si>
    <t>Ano corrente</t>
  </si>
  <si>
    <t>Anuidade (CAPEX+OPEX)</t>
  </si>
  <si>
    <t>Lote  2</t>
  </si>
  <si>
    <t>Lote  3</t>
  </si>
  <si>
    <t>Lote  4</t>
  </si>
  <si>
    <t>Lote  5</t>
  </si>
  <si>
    <t>Lote  6</t>
  </si>
  <si>
    <t>Lote  7</t>
  </si>
  <si>
    <t>Lote  8</t>
  </si>
  <si>
    <t>Anuidade (CAPEX+OPEX) - Valor atual</t>
  </si>
  <si>
    <t>Fluxos por segmento</t>
  </si>
  <si>
    <t>Extensão da RNT</t>
  </si>
  <si>
    <t>RNT detail</t>
  </si>
  <si>
    <t>Número de erros</t>
  </si>
  <si>
    <t>Δ</t>
  </si>
  <si>
    <t>OK?</t>
  </si>
  <si>
    <t>Margem erro (+/-)</t>
  </si>
  <si>
    <t>Custos unitários</t>
  </si>
  <si>
    <t>Anuidade</t>
  </si>
  <si>
    <t>milhares €</t>
  </si>
  <si>
    <t>Capacidade</t>
  </si>
  <si>
    <t>Custo unitário</t>
  </si>
  <si>
    <t>MWh/day</t>
  </si>
  <si>
    <t>€/(kWh/day)</t>
  </si>
  <si>
    <t>Custos unitários para combinações Entry-Exit, €/(kWh/day)</t>
  </si>
  <si>
    <t>AF</t>
  </si>
  <si>
    <t>AG</t>
  </si>
  <si>
    <t>AH</t>
  </si>
  <si>
    <t>AK</t>
  </si>
  <si>
    <t>BF</t>
  </si>
  <si>
    <t>BI</t>
  </si>
  <si>
    <t>CE</t>
  </si>
  <si>
    <t>CG</t>
  </si>
  <si>
    <t>CJ</t>
  </si>
  <si>
    <t>Anuidade por segmento</t>
  </si>
  <si>
    <t>Extensão por segmento, km</t>
  </si>
  <si>
    <t>Extensão, km</t>
  </si>
  <si>
    <t>Anuities &amp; Distances</t>
  </si>
  <si>
    <t>Entry</t>
  </si>
  <si>
    <t>Matriz de custos unitários</t>
  </si>
  <si>
    <t>Anuidades e Extensão, por segmento</t>
  </si>
  <si>
    <t>Média</t>
  </si>
  <si>
    <t>Atualização de cash flows</t>
  </si>
  <si>
    <t>Ano</t>
  </si>
  <si>
    <t>Linhas+Ramais+GRMS</t>
  </si>
  <si>
    <t>Anuidade do ano 2018</t>
  </si>
  <si>
    <t>T:\COMUM\NC Tarifas transporte GN\Modelo\Dados\Investimentos\Investimentos.xlsx</t>
  </si>
  <si>
    <t>Fonte:</t>
  </si>
  <si>
    <t>Média 1997-2019</t>
  </si>
  <si>
    <t>Forecasted contracted capacities</t>
  </si>
  <si>
    <t>T:\COMUM\Tarifas Gás 2018-2019\Estudos\Utilizacao infraestruturas</t>
  </si>
  <si>
    <t>Capacidades máximas diárias dos anos 2016 e 2017, na RNT</t>
  </si>
  <si>
    <t>kWh/dia</t>
  </si>
  <si>
    <t>Entradas</t>
  </si>
  <si>
    <t>Terminal GNL</t>
  </si>
  <si>
    <t>AS Carriço</t>
  </si>
  <si>
    <t>Saídas</t>
  </si>
  <si>
    <t>Centros Electroprodutores</t>
  </si>
  <si>
    <t>Distribuição Regional</t>
  </si>
  <si>
    <t>Clientes AP</t>
  </si>
  <si>
    <t>Saídas para clientes</t>
  </si>
  <si>
    <t>Allowed revenues</t>
  </si>
  <si>
    <t>Allowed revenues/year</t>
  </si>
  <si>
    <t>Exits:</t>
  </si>
  <si>
    <t>Entry:</t>
  </si>
  <si>
    <t>α = ( A - C ) / ( A + B - 2C )</t>
  </si>
  <si>
    <t>A =</t>
  </si>
  <si>
    <t>B =</t>
  </si>
  <si>
    <t>C =</t>
  </si>
  <si>
    <t>α =</t>
  </si>
  <si>
    <t>(Média)^2</t>
  </si>
  <si>
    <t>Split of unit costs into entry (α) and exit (1-α)</t>
  </si>
  <si>
    <t>New unit cost matrix</t>
  </si>
  <si>
    <t>tariffs</t>
  </si>
  <si>
    <t>€/(kWh/d)</t>
  </si>
  <si>
    <t>VIP</t>
  </si>
  <si>
    <t>GNL</t>
  </si>
  <si>
    <t>AS</t>
  </si>
  <si>
    <t>Exit</t>
  </si>
  <si>
    <t>€/[(kWh/d)/year]</t>
  </si>
  <si>
    <t>Use of entry points during the week of maximum demand</t>
  </si>
  <si>
    <t>Monday</t>
  </si>
  <si>
    <t>Tuesday</t>
  </si>
  <si>
    <t>Wednesday</t>
  </si>
  <si>
    <t>Thursday</t>
  </si>
  <si>
    <t>Friday</t>
  </si>
  <si>
    <t>Nota</t>
  </si>
  <si>
    <t>Semana com o consumo máximo diário (4 a 10 de dezembro de 2017)</t>
  </si>
  <si>
    <t>Injeções na RNT na semana com o máximo consumo diário, em 2017</t>
  </si>
  <si>
    <t>GWh</t>
  </si>
  <si>
    <t>Distribuição média</t>
  </si>
  <si>
    <t>Distribuição da capacidade nos pontos de saída de acordo com utilização dos pontos de entrada na semana de maior procura</t>
  </si>
  <si>
    <t>Fluxo em dia de maior procura na RNT</t>
  </si>
  <si>
    <t>Hipótese: fluxo para pontos infraestruturas é nulo no dia de maior procura</t>
  </si>
  <si>
    <t>Saídas (Clientes)</t>
  </si>
  <si>
    <t>Gas flow</t>
  </si>
  <si>
    <t>Capacidade na saída para clientes</t>
  </si>
  <si>
    <t>Capacidade nas entradas</t>
  </si>
  <si>
    <t>Fecho dos fluxos é feito da entrada "A" para a saída "I".</t>
  </si>
  <si>
    <t>Fecho dos fluxos</t>
  </si>
  <si>
    <t>Reference prices</t>
  </si>
  <si>
    <t>€/[(kWh/d)/month]</t>
  </si>
  <si>
    <t>OPEX são aproximadamente 1,40% face ao CAPEX (o Excel considera 0% para aplicar o modelo apenas ao CAPEX).</t>
  </si>
  <si>
    <t>Clients</t>
  </si>
  <si>
    <t>Investimentos CAPEX, milhares €</t>
  </si>
  <si>
    <t>REFexit tariffs</t>
  </si>
  <si>
    <t>REFentry</t>
  </si>
  <si>
    <t>Updated on 17 August 2018</t>
  </si>
  <si>
    <t>Auxilliary Excel file - Application of the previous matrix approach (updated with new data)</t>
  </si>
  <si>
    <r>
      <t xml:space="preserve">The </t>
    </r>
    <r>
      <rPr>
        <b/>
        <sz val="11"/>
        <color theme="1"/>
        <rFont val="Calibri"/>
        <family val="2"/>
        <scheme val="minor"/>
      </rPr>
      <t>network code on harmonised transmission tariff structures for gas (TAR NC)</t>
    </r>
    <r>
      <rPr>
        <sz val="11"/>
        <color theme="1"/>
        <rFont val="Calibri"/>
        <family val="2"/>
        <scheme val="minor"/>
      </rPr>
      <t xml:space="preserve">, Regulation No 460/2017 of the European Commission, establishes in Article 30(2)(b) the reqirement for a </t>
    </r>
    <r>
      <rPr>
        <b/>
        <sz val="11"/>
        <color theme="1"/>
        <rFont val="Calibri"/>
        <family val="2"/>
        <scheme val="minor"/>
      </rPr>
      <t>simplified tariff model</t>
    </r>
    <r>
      <rPr>
        <sz val="11"/>
        <color theme="1"/>
        <rFont val="Calibri"/>
        <family val="2"/>
        <scheme val="minor"/>
      </rPr>
      <t>. That simplified tariff model is contained in the other Excel file of this public consultation.
This Excel model, where some worksheets are in Portuguese, contains the computations applied in the context of the update of the previous matrix methodology. The matrix methodology was first applied in Portugal in the year 2010 and has still been used for the transmission tariffs concerning the tariff period 2018-2019. See the annex to this public consultation for more details on the matrix methodology.
This Excel file computes the pre-adjustment reference prices for the capacity-based tariffs which are then used in the other Excel file in order to determine the post-adjustment reference prices.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</si>
</sst>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
    <numFmt numFmtId="166" formatCode="#,##0.0"/>
    <numFmt numFmtId="167" formatCode="0.00000"/>
    <numFmt numFmtId="168" formatCode="0.0000"/>
    <numFmt numFmtId="169" formatCode="#,##0\ &quot;€&quot;"/>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B050"/>
      <name val="Calibri"/>
      <family val="2"/>
      <scheme val="minor"/>
    </font>
    <font>
      <b/>
      <sz val="11"/>
      <color rgb="FFFF0000"/>
      <name val="Calibri"/>
      <family val="2"/>
      <scheme val="minor"/>
    </font>
    <font>
      <sz val="11"/>
      <color rgb="FFFFC000"/>
      <name val="Calibri"/>
      <family val="2"/>
      <scheme val="minor"/>
    </font>
    <font>
      <sz val="11"/>
      <color rgb="FF0070C0"/>
      <name val="Calibri"/>
      <family val="2"/>
      <scheme val="minor"/>
    </font>
    <font>
      <sz val="11"/>
      <color rgb="FF002060"/>
      <name val="Calibri"/>
      <family val="2"/>
      <scheme val="minor"/>
    </font>
    <font>
      <sz val="11"/>
      <color theme="5"/>
      <name val="Calibri"/>
      <family val="2"/>
      <scheme val="minor"/>
    </font>
    <font>
      <sz val="11"/>
      <color rgb="FF7030A0"/>
      <name val="Calibri"/>
      <family val="2"/>
      <scheme val="minor"/>
    </font>
    <font>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u/>
      <sz val="11"/>
      <color theme="1"/>
      <name val="Calibri"/>
      <family val="2"/>
      <scheme val="minor"/>
    </font>
    <font>
      <sz val="9"/>
      <color indexed="81"/>
      <name val="Tahoma"/>
      <family val="2"/>
    </font>
    <font>
      <b/>
      <sz val="9"/>
      <color indexed="81"/>
      <name val="Tahoma"/>
      <family val="2"/>
    </font>
    <font>
      <i/>
      <sz val="11"/>
      <color rgb="FF00B050"/>
      <name val="Calibri"/>
      <family val="2"/>
      <scheme val="minor"/>
    </font>
  </fonts>
  <fills count="16">
    <fill>
      <patternFill patternType="none"/>
    </fill>
    <fill>
      <patternFill patternType="gray125"/>
    </fill>
    <fill>
      <patternFill patternType="solid">
        <fgColor theme="0" tint="-0.24994659260841701"/>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rgb="FFFF0000"/>
        <bgColor indexed="64"/>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
      <patternFill patternType="solid">
        <fgColor theme="6"/>
        <bgColor indexed="64"/>
      </patternFill>
    </fill>
    <fill>
      <patternFill patternType="solid">
        <fgColor rgb="FFFFFF00"/>
        <bgColor indexed="64"/>
      </patternFill>
    </fill>
    <fill>
      <patternFill patternType="solid">
        <fgColor theme="9"/>
        <bgColor indexed="64"/>
      </patternFill>
    </fill>
    <fill>
      <patternFill patternType="solid">
        <fgColor theme="1"/>
        <bgColor indexed="64"/>
      </patternFill>
    </fill>
    <fill>
      <patternFill patternType="solid">
        <fgColor theme="2"/>
        <bgColor indexed="64"/>
      </patternFill>
    </fill>
    <fill>
      <patternFill patternType="solid">
        <fgColor theme="0" tint="-0.249977111117893"/>
        <bgColor indexed="64"/>
      </patternFill>
    </fill>
  </fills>
  <borders count="67">
    <border>
      <left/>
      <right/>
      <top/>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auto="1"/>
      </left>
      <right style="thin">
        <color auto="1"/>
      </right>
      <top/>
      <bottom style="thin">
        <color auto="1"/>
      </bottom>
      <diagonal/>
    </border>
    <border>
      <left/>
      <right style="thin">
        <color indexed="64"/>
      </right>
      <top style="medium">
        <color indexed="64"/>
      </top>
      <bottom style="thin">
        <color indexed="64"/>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auto="1"/>
      </left>
      <right style="thin">
        <color auto="1"/>
      </right>
      <top/>
      <bottom style="thin">
        <color auto="1"/>
      </bottom>
      <diagonal/>
    </border>
  </borders>
  <cellStyleXfs count="2">
    <xf numFmtId="0" fontId="0" fillId="0" borderId="0"/>
    <xf numFmtId="9" fontId="11" fillId="0" borderId="0" applyFont="0" applyFill="0" applyBorder="0" applyAlignment="0" applyProtection="0"/>
  </cellStyleXfs>
  <cellXfs count="347">
    <xf numFmtId="0" fontId="0" fillId="0" borderId="0" xfId="0"/>
    <xf numFmtId="0" fontId="0" fillId="0" borderId="0" xfId="0"/>
    <xf numFmtId="164" fontId="0" fillId="0" borderId="0" xfId="0" applyNumberFormat="1"/>
    <xf numFmtId="0" fontId="0" fillId="0" borderId="0" xfId="0" applyAlignment="1">
      <alignment horizont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3" xfId="0" applyBorder="1"/>
    <xf numFmtId="0" fontId="0" fillId="0" borderId="6" xfId="0" applyBorder="1"/>
    <xf numFmtId="0" fontId="0" fillId="0" borderId="9" xfId="0" applyBorder="1"/>
    <xf numFmtId="0" fontId="0" fillId="0" borderId="12" xfId="0" applyBorder="1"/>
    <xf numFmtId="0" fontId="0" fillId="0" borderId="2" xfId="0" applyBorder="1" applyAlignment="1">
      <alignment horizontal="center" vertical="center"/>
    </xf>
    <xf numFmtId="0" fontId="0" fillId="0" borderId="15"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0" xfId="0" applyBorder="1" applyAlignment="1">
      <alignment horizontal="center" vertical="center" wrapText="1"/>
    </xf>
    <xf numFmtId="0" fontId="0" fillId="0" borderId="0" xfId="0" applyBorder="1"/>
    <xf numFmtId="164" fontId="0" fillId="0" borderId="0" xfId="0" applyNumberFormat="1" applyBorder="1" applyAlignment="1">
      <alignment horizontal="right"/>
    </xf>
    <xf numFmtId="0" fontId="0" fillId="0" borderId="15" xfId="0" applyBorder="1"/>
    <xf numFmtId="0" fontId="0" fillId="0" borderId="22" xfId="0" applyBorder="1" applyAlignment="1">
      <alignment horizontal="center"/>
    </xf>
    <xf numFmtId="0" fontId="0" fillId="0" borderId="0" xfId="0" applyBorder="1" applyAlignment="1">
      <alignment horizontal="center"/>
    </xf>
    <xf numFmtId="0" fontId="0" fillId="0" borderId="0" xfId="0" applyBorder="1" applyAlignment="1">
      <alignment horizontal="right"/>
    </xf>
    <xf numFmtId="0" fontId="0" fillId="0" borderId="0" xfId="0" applyFill="1" applyBorder="1" applyAlignment="1">
      <alignment horizontal="right"/>
    </xf>
    <xf numFmtId="0" fontId="0" fillId="0" borderId="25" xfId="0" applyBorder="1" applyAlignment="1">
      <alignment horizontal="center"/>
    </xf>
    <xf numFmtId="0" fontId="0" fillId="0" borderId="29" xfId="0" applyBorder="1" applyAlignment="1">
      <alignment horizontal="center"/>
    </xf>
    <xf numFmtId="0" fontId="0" fillId="0" borderId="0" xfId="0" applyFill="1" applyBorder="1"/>
    <xf numFmtId="0" fontId="0" fillId="0" borderId="14" xfId="0" applyBorder="1" applyAlignment="1">
      <alignment horizontal="center"/>
    </xf>
    <xf numFmtId="0" fontId="0" fillId="0" borderId="0" xfId="0" applyBorder="1" applyAlignment="1">
      <alignment horizontal="center" vertical="center"/>
    </xf>
    <xf numFmtId="0" fontId="0" fillId="0" borderId="10" xfId="0" applyBorder="1" applyAlignment="1">
      <alignment horizontal="center"/>
    </xf>
    <xf numFmtId="164" fontId="5" fillId="0" borderId="5" xfId="0" applyNumberFormat="1" applyFont="1" applyBorder="1" applyAlignment="1">
      <alignment horizontal="right"/>
    </xf>
    <xf numFmtId="164" fontId="5" fillId="0" borderId="8" xfId="0" applyNumberFormat="1" applyFont="1" applyBorder="1" applyAlignment="1">
      <alignment horizontal="right"/>
    </xf>
    <xf numFmtId="164" fontId="5" fillId="0" borderId="13" xfId="0" applyNumberFormat="1" applyFont="1" applyBorder="1" applyAlignment="1">
      <alignment horizontal="right"/>
    </xf>
    <xf numFmtId="164" fontId="5" fillId="0" borderId="16" xfId="0" applyNumberFormat="1" applyFont="1" applyBorder="1" applyAlignment="1">
      <alignment horizontal="right"/>
    </xf>
    <xf numFmtId="164" fontId="5" fillId="0" borderId="17" xfId="0" applyNumberFormat="1" applyFont="1" applyBorder="1" applyAlignment="1">
      <alignment horizontal="right"/>
    </xf>
    <xf numFmtId="164" fontId="5" fillId="0" borderId="11" xfId="0" applyNumberFormat="1" applyFont="1" applyBorder="1" applyAlignment="1">
      <alignment horizontal="right"/>
    </xf>
    <xf numFmtId="0" fontId="6" fillId="0" borderId="3" xfId="0" applyFont="1" applyBorder="1"/>
    <xf numFmtId="0" fontId="6" fillId="0" borderId="6" xfId="0" applyFont="1" applyBorder="1"/>
    <xf numFmtId="0" fontId="1" fillId="0" borderId="3" xfId="0" applyFont="1" applyBorder="1"/>
    <xf numFmtId="0" fontId="1" fillId="0" borderId="6" xfId="0" applyFont="1" applyBorder="1"/>
    <xf numFmtId="0" fontId="1" fillId="0" borderId="9" xfId="0" applyFont="1" applyBorder="1"/>
    <xf numFmtId="0" fontId="5" fillId="0" borderId="3" xfId="0" applyFont="1" applyBorder="1"/>
    <xf numFmtId="0" fontId="5" fillId="0" borderId="6" xfId="0" applyFont="1" applyBorder="1"/>
    <xf numFmtId="0" fontId="5" fillId="0" borderId="12" xfId="0" applyFont="1" applyBorder="1"/>
    <xf numFmtId="0" fontId="5" fillId="0" borderId="14" xfId="0" applyFont="1" applyBorder="1"/>
    <xf numFmtId="0" fontId="5" fillId="0" borderId="9" xfId="0" applyFont="1" applyBorder="1"/>
    <xf numFmtId="0" fontId="3" fillId="0" borderId="3" xfId="0" applyFont="1" applyBorder="1"/>
    <xf numFmtId="0" fontId="3" fillId="0" borderId="6" xfId="0" applyFont="1" applyBorder="1"/>
    <xf numFmtId="0" fontId="7" fillId="0" borderId="3" xfId="0" applyFont="1" applyBorder="1"/>
    <xf numFmtId="0" fontId="7" fillId="0" borderId="6" xfId="0" applyFont="1" applyBorder="1"/>
    <xf numFmtId="0" fontId="3" fillId="0" borderId="9" xfId="0" applyFont="1" applyBorder="1"/>
    <xf numFmtId="0" fontId="6" fillId="0" borderId="9" xfId="0" applyFont="1" applyBorder="1"/>
    <xf numFmtId="0" fontId="1" fillId="0" borderId="15" xfId="0" applyFont="1" applyBorder="1" applyAlignment="1">
      <alignment horizontal="center"/>
    </xf>
    <xf numFmtId="0" fontId="1" fillId="0" borderId="16" xfId="0" applyFont="1" applyFill="1" applyBorder="1" applyAlignment="1">
      <alignment horizontal="right"/>
    </xf>
    <xf numFmtId="0" fontId="1" fillId="0" borderId="16" xfId="0" applyFont="1" applyBorder="1"/>
    <xf numFmtId="0" fontId="3" fillId="0" borderId="12" xfId="0" applyFont="1" applyBorder="1"/>
    <xf numFmtId="0" fontId="6" fillId="0" borderId="15" xfId="0" applyFont="1" applyBorder="1"/>
    <xf numFmtId="0" fontId="6" fillId="0" borderId="10" xfId="0" applyFont="1" applyBorder="1"/>
    <xf numFmtId="0" fontId="6" fillId="0" borderId="16" xfId="0" applyFont="1" applyBorder="1"/>
    <xf numFmtId="0" fontId="6" fillId="0" borderId="31" xfId="0" applyFont="1" applyBorder="1"/>
    <xf numFmtId="164" fontId="6" fillId="0" borderId="5" xfId="0" applyNumberFormat="1" applyFont="1" applyFill="1" applyBorder="1" applyAlignment="1">
      <alignment horizontal="right"/>
    </xf>
    <xf numFmtId="164" fontId="6" fillId="0" borderId="8" xfId="0" applyNumberFormat="1" applyFont="1" applyFill="1" applyBorder="1" applyAlignment="1">
      <alignment horizontal="right"/>
    </xf>
    <xf numFmtId="164" fontId="6" fillId="0" borderId="16" xfId="0" applyNumberFormat="1" applyFont="1" applyFill="1" applyBorder="1" applyAlignment="1">
      <alignment horizontal="right"/>
    </xf>
    <xf numFmtId="0" fontId="6" fillId="0" borderId="23" xfId="0" applyFont="1" applyBorder="1" applyAlignment="1">
      <alignment horizontal="right"/>
    </xf>
    <xf numFmtId="164" fontId="5" fillId="0" borderId="5" xfId="0" applyNumberFormat="1" applyFont="1" applyFill="1" applyBorder="1" applyAlignment="1">
      <alignment horizontal="right"/>
    </xf>
    <xf numFmtId="164" fontId="5" fillId="0" borderId="8" xfId="0" applyNumberFormat="1" applyFont="1" applyFill="1" applyBorder="1" applyAlignment="1">
      <alignment horizontal="right"/>
    </xf>
    <xf numFmtId="164" fontId="5" fillId="0" borderId="16" xfId="0" applyNumberFormat="1" applyFont="1" applyFill="1" applyBorder="1" applyAlignment="1">
      <alignment horizontal="right"/>
    </xf>
    <xf numFmtId="0" fontId="1" fillId="0" borderId="15" xfId="0" applyFont="1" applyBorder="1"/>
    <xf numFmtId="164" fontId="3" fillId="0" borderId="5" xfId="0" applyNumberFormat="1" applyFont="1" applyFill="1" applyBorder="1" applyAlignment="1">
      <alignment horizontal="right"/>
    </xf>
    <xf numFmtId="164" fontId="3" fillId="0" borderId="8" xfId="0" applyNumberFormat="1" applyFont="1" applyFill="1" applyBorder="1" applyAlignment="1">
      <alignment horizontal="right"/>
    </xf>
    <xf numFmtId="164" fontId="5" fillId="0" borderId="11" xfId="0" applyNumberFormat="1" applyFont="1" applyFill="1" applyBorder="1" applyAlignment="1">
      <alignment horizontal="right"/>
    </xf>
    <xf numFmtId="164" fontId="3" fillId="0" borderId="11" xfId="0" applyNumberFormat="1" applyFont="1" applyFill="1" applyBorder="1" applyAlignment="1">
      <alignment horizontal="right"/>
    </xf>
    <xf numFmtId="0" fontId="1" fillId="0" borderId="26" xfId="0" applyFont="1" applyBorder="1"/>
    <xf numFmtId="0" fontId="1" fillId="0" borderId="27" xfId="0" applyFont="1" applyBorder="1"/>
    <xf numFmtId="0" fontId="6" fillId="0" borderId="27" xfId="0" applyFont="1" applyBorder="1"/>
    <xf numFmtId="0" fontId="6" fillId="0" borderId="28" xfId="0" applyFont="1" applyBorder="1"/>
    <xf numFmtId="0" fontId="6" fillId="0" borderId="16" xfId="0" applyFont="1" applyFill="1" applyBorder="1" applyAlignment="1">
      <alignment horizontal="right"/>
    </xf>
    <xf numFmtId="0" fontId="3" fillId="0" borderId="16" xfId="0" applyFont="1" applyFill="1" applyBorder="1" applyAlignment="1">
      <alignment horizontal="right"/>
    </xf>
    <xf numFmtId="0" fontId="3" fillId="0" borderId="15" xfId="0" applyFont="1" applyFill="1" applyBorder="1"/>
    <xf numFmtId="0" fontId="3" fillId="0" borderId="5" xfId="0" applyFont="1" applyBorder="1" applyAlignment="1">
      <alignment horizontal="right"/>
    </xf>
    <xf numFmtId="0" fontId="3" fillId="0" borderId="11" xfId="0" applyFont="1" applyBorder="1" applyAlignment="1">
      <alignment horizontal="right"/>
    </xf>
    <xf numFmtId="0" fontId="3" fillId="0" borderId="3" xfId="0" applyFont="1" applyFill="1" applyBorder="1"/>
    <xf numFmtId="0" fontId="3" fillId="0" borderId="9" xfId="0" applyFont="1" applyFill="1" applyBorder="1"/>
    <xf numFmtId="0" fontId="5" fillId="0" borderId="15" xfId="0" applyFont="1" applyBorder="1"/>
    <xf numFmtId="0" fontId="0" fillId="0" borderId="33" xfId="0" applyBorder="1"/>
    <xf numFmtId="0" fontId="2" fillId="0" borderId="33" xfId="0" applyFont="1" applyBorder="1"/>
    <xf numFmtId="0" fontId="0" fillId="0" borderId="0" xfId="0"/>
    <xf numFmtId="0" fontId="0" fillId="0" borderId="1" xfId="0" applyBorder="1"/>
    <xf numFmtId="0" fontId="2" fillId="0" borderId="1" xfId="0" applyFont="1" applyBorder="1"/>
    <xf numFmtId="0" fontId="0" fillId="0" borderId="34" xfId="0" applyBorder="1"/>
    <xf numFmtId="0" fontId="0" fillId="0" borderId="32" xfId="0" applyBorder="1"/>
    <xf numFmtId="0" fontId="0" fillId="0" borderId="32" xfId="0" applyBorder="1" applyAlignment="1">
      <alignment horizontal="right"/>
    </xf>
    <xf numFmtId="0" fontId="0" fillId="0" borderId="34" xfId="0" applyBorder="1" applyAlignment="1">
      <alignment horizontal="right"/>
    </xf>
    <xf numFmtId="0" fontId="4" fillId="0" borderId="0" xfId="0" applyFont="1"/>
    <xf numFmtId="0" fontId="0" fillId="0" borderId="3" xfId="0" applyFont="1" applyBorder="1"/>
    <xf numFmtId="0" fontId="0" fillId="0" borderId="6" xfId="0" applyFont="1" applyBorder="1"/>
    <xf numFmtId="0" fontId="0" fillId="0" borderId="12" xfId="0" applyFont="1" applyBorder="1"/>
    <xf numFmtId="0" fontId="0" fillId="0" borderId="9" xfId="0" applyFont="1" applyBorder="1"/>
    <xf numFmtId="0" fontId="0" fillId="0" borderId="5" xfId="0" applyFont="1" applyBorder="1"/>
    <xf numFmtId="0" fontId="0" fillId="0" borderId="11" xfId="0" applyFont="1" applyBorder="1"/>
    <xf numFmtId="2" fontId="0" fillId="0" borderId="5" xfId="0" applyNumberFormat="1" applyFont="1" applyBorder="1"/>
    <xf numFmtId="2" fontId="0" fillId="0" borderId="0" xfId="0" applyNumberFormat="1"/>
    <xf numFmtId="0" fontId="6" fillId="0" borderId="7" xfId="0" applyFont="1" applyBorder="1"/>
    <xf numFmtId="164" fontId="6" fillId="0" borderId="35" xfId="0" applyNumberFormat="1" applyFont="1" applyFill="1" applyBorder="1" applyAlignment="1">
      <alignment horizontal="right"/>
    </xf>
    <xf numFmtId="164" fontId="0" fillId="0" borderId="36" xfId="0" applyNumberFormat="1" applyBorder="1" applyAlignment="1">
      <alignment horizontal="right"/>
    </xf>
    <xf numFmtId="164" fontId="3" fillId="0" borderId="5" xfId="0" applyNumberFormat="1" applyFont="1" applyBorder="1" applyAlignment="1">
      <alignment horizontal="right"/>
    </xf>
    <xf numFmtId="164" fontId="3" fillId="0" borderId="8" xfId="0" applyNumberFormat="1" applyFont="1" applyBorder="1" applyAlignment="1">
      <alignment horizontal="right"/>
    </xf>
    <xf numFmtId="0" fontId="0" fillId="0" borderId="36" xfId="0" applyBorder="1" applyAlignment="1">
      <alignment horizontal="right"/>
    </xf>
    <xf numFmtId="0" fontId="1" fillId="0" borderId="8" xfId="0" applyFont="1" applyFill="1" applyBorder="1" applyAlignment="1">
      <alignment horizontal="right"/>
    </xf>
    <xf numFmtId="0" fontId="6" fillId="0" borderId="8" xfId="0" applyFont="1" applyFill="1" applyBorder="1" applyAlignment="1">
      <alignment horizontal="right"/>
    </xf>
    <xf numFmtId="0" fontId="6" fillId="0" borderId="11" xfId="0" applyFont="1" applyFill="1" applyBorder="1" applyAlignment="1">
      <alignment horizontal="right"/>
    </xf>
    <xf numFmtId="0" fontId="1" fillId="0" borderId="5" xfId="0" applyFont="1" applyFill="1" applyBorder="1" applyAlignment="1">
      <alignment horizontal="right"/>
    </xf>
    <xf numFmtId="0" fontId="1" fillId="0" borderId="11" xfId="0" applyFont="1" applyFill="1" applyBorder="1" applyAlignment="1">
      <alignment horizontal="right"/>
    </xf>
    <xf numFmtId="0" fontId="0" fillId="0" borderId="36" xfId="0" applyBorder="1"/>
    <xf numFmtId="0" fontId="1" fillId="0" borderId="13" xfId="0" applyFont="1" applyFill="1" applyBorder="1" applyAlignment="1">
      <alignment horizontal="right"/>
    </xf>
    <xf numFmtId="0" fontId="1" fillId="0" borderId="5" xfId="0" applyFont="1" applyBorder="1"/>
    <xf numFmtId="0" fontId="1" fillId="0" borderId="8" xfId="0" applyFont="1" applyBorder="1"/>
    <xf numFmtId="0" fontId="3" fillId="0" borderId="8" xfId="0" applyFont="1" applyBorder="1"/>
    <xf numFmtId="0" fontId="3" fillId="0" borderId="13" xfId="0" applyFont="1" applyBorder="1"/>
    <xf numFmtId="0" fontId="0" fillId="0" borderId="8" xfId="0" applyFont="1" applyBorder="1"/>
    <xf numFmtId="0" fontId="0" fillId="0" borderId="13" xfId="0" applyFont="1" applyBorder="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8" fillId="0" borderId="16" xfId="0" applyFont="1" applyFill="1" applyBorder="1" applyAlignment="1">
      <alignment horizontal="right"/>
    </xf>
    <xf numFmtId="0" fontId="3" fillId="0" borderId="5" xfId="0" applyFont="1" applyFill="1" applyBorder="1" applyAlignment="1">
      <alignment horizontal="right"/>
    </xf>
    <xf numFmtId="0" fontId="3" fillId="0" borderId="8" xfId="0" applyFont="1" applyFill="1" applyBorder="1" applyAlignment="1">
      <alignment horizontal="right"/>
    </xf>
    <xf numFmtId="164" fontId="8" fillId="0" borderId="8" xfId="0" applyNumberFormat="1" applyFont="1" applyBorder="1" applyAlignment="1">
      <alignment horizontal="right"/>
    </xf>
    <xf numFmtId="164" fontId="8" fillId="0" borderId="11" xfId="0" applyNumberFormat="1" applyFont="1" applyBorder="1" applyAlignment="1">
      <alignment horizontal="right"/>
    </xf>
    <xf numFmtId="0" fontId="8" fillId="0" borderId="6" xfId="0" applyFont="1" applyBorder="1"/>
    <xf numFmtId="0" fontId="8" fillId="0" borderId="9" xfId="0" applyFont="1" applyBorder="1"/>
    <xf numFmtId="0" fontId="9" fillId="0" borderId="3" xfId="0" applyFont="1" applyBorder="1"/>
    <xf numFmtId="0" fontId="9" fillId="0" borderId="6" xfId="0" applyFont="1" applyBorder="1"/>
    <xf numFmtId="164" fontId="9" fillId="0" borderId="5" xfId="0" applyNumberFormat="1" applyFont="1" applyFill="1" applyBorder="1" applyAlignment="1">
      <alignment horizontal="right"/>
    </xf>
    <xf numFmtId="164" fontId="9" fillId="0" borderId="8" xfId="0" applyNumberFormat="1" applyFont="1" applyFill="1" applyBorder="1" applyAlignment="1">
      <alignment horizontal="right"/>
    </xf>
    <xf numFmtId="0" fontId="0" fillId="9" borderId="0" xfId="0" applyFill="1"/>
    <xf numFmtId="164" fontId="1" fillId="0" borderId="8" xfId="0" applyNumberFormat="1" applyFont="1" applyFill="1" applyBorder="1" applyAlignment="1">
      <alignment horizontal="right"/>
    </xf>
    <xf numFmtId="164" fontId="1" fillId="0" borderId="11" xfId="0" applyNumberFormat="1" applyFont="1" applyFill="1" applyBorder="1" applyAlignment="1">
      <alignment horizontal="right"/>
    </xf>
    <xf numFmtId="164" fontId="1" fillId="0" borderId="5" xfId="0" applyNumberFormat="1" applyFont="1" applyFill="1" applyBorder="1" applyAlignment="1">
      <alignment horizontal="right"/>
    </xf>
    <xf numFmtId="164" fontId="1" fillId="0" borderId="35" xfId="0" applyNumberFormat="1" applyFont="1" applyFill="1" applyBorder="1" applyAlignment="1">
      <alignment horizontal="right"/>
    </xf>
    <xf numFmtId="2" fontId="2" fillId="0" borderId="0" xfId="0" applyNumberFormat="1" applyFont="1"/>
    <xf numFmtId="3" fontId="0" fillId="0" borderId="34" xfId="0" applyNumberFormat="1" applyBorder="1"/>
    <xf numFmtId="3" fontId="0" fillId="0" borderId="32" xfId="0" applyNumberFormat="1" applyBorder="1"/>
    <xf numFmtId="3" fontId="2" fillId="0" borderId="33" xfId="0" applyNumberFormat="1" applyFont="1" applyBorder="1"/>
    <xf numFmtId="0" fontId="2" fillId="0" borderId="0" xfId="0" applyFont="1"/>
    <xf numFmtId="0" fontId="2" fillId="0" borderId="1" xfId="0" applyFont="1" applyFill="1" applyBorder="1" applyAlignment="1">
      <alignment horizontal="center"/>
    </xf>
    <xf numFmtId="3" fontId="0" fillId="0" borderId="0" xfId="0" applyNumberFormat="1"/>
    <xf numFmtId="3" fontId="0" fillId="0" borderId="1" xfId="0" applyNumberFormat="1" applyBorder="1"/>
    <xf numFmtId="0" fontId="2" fillId="0" borderId="1" xfId="0" applyFont="1" applyFill="1" applyBorder="1" applyAlignment="1">
      <alignment horizontal="right"/>
    </xf>
    <xf numFmtId="0" fontId="0" fillId="0" borderId="6" xfId="0" applyBorder="1" applyAlignment="1">
      <alignment horizontal="left"/>
    </xf>
    <xf numFmtId="0" fontId="0" fillId="0" borderId="37" xfId="0" applyBorder="1" applyAlignment="1">
      <alignment horizontal="left"/>
    </xf>
    <xf numFmtId="0" fontId="2" fillId="4" borderId="0" xfId="0" applyFont="1" applyFill="1"/>
    <xf numFmtId="0" fontId="0" fillId="0" borderId="38" xfId="0" applyBorder="1" applyAlignment="1">
      <alignment horizontal="center"/>
    </xf>
    <xf numFmtId="164" fontId="0" fillId="0" borderId="36" xfId="0" applyNumberFormat="1" applyBorder="1"/>
    <xf numFmtId="0" fontId="0" fillId="0" borderId="39" xfId="0" applyBorder="1" applyAlignment="1">
      <alignment horizontal="center"/>
    </xf>
    <xf numFmtId="164" fontId="0" fillId="0" borderId="40" xfId="0" applyNumberFormat="1" applyBorder="1"/>
    <xf numFmtId="0" fontId="0" fillId="0" borderId="40" xfId="0" applyBorder="1"/>
    <xf numFmtId="0" fontId="0" fillId="0" borderId="41" xfId="0" applyBorder="1" applyAlignment="1">
      <alignment horizontal="center"/>
    </xf>
    <xf numFmtId="0" fontId="0" fillId="0" borderId="17" xfId="0" applyBorder="1"/>
    <xf numFmtId="0" fontId="0" fillId="0" borderId="0" xfId="0" applyAlignment="1">
      <alignment horizontal="left" indent="1"/>
    </xf>
    <xf numFmtId="0" fontId="2" fillId="3" borderId="0" xfId="0" applyFont="1" applyFill="1"/>
    <xf numFmtId="0" fontId="2" fillId="0" borderId="0" xfId="0" applyFont="1" applyFill="1"/>
    <xf numFmtId="0" fontId="0" fillId="0" borderId="0" xfId="0" applyFill="1"/>
    <xf numFmtId="0" fontId="0" fillId="0" borderId="42" xfId="0" applyBorder="1" applyAlignment="1">
      <alignment horizontal="left"/>
    </xf>
    <xf numFmtId="0" fontId="0" fillId="0" borderId="0" xfId="0" applyBorder="1" applyAlignment="1">
      <alignment horizontal="left"/>
    </xf>
    <xf numFmtId="2" fontId="0" fillId="0" borderId="37" xfId="0" applyNumberFormat="1" applyBorder="1" applyAlignment="1">
      <alignment horizontal="right"/>
    </xf>
    <xf numFmtId="2" fontId="0" fillId="0" borderId="43" xfId="0" applyNumberFormat="1" applyBorder="1" applyAlignment="1">
      <alignment horizontal="right"/>
    </xf>
    <xf numFmtId="3" fontId="0" fillId="0" borderId="6" xfId="0" applyNumberFormat="1" applyBorder="1" applyAlignment="1">
      <alignment horizontal="right"/>
    </xf>
    <xf numFmtId="3" fontId="0" fillId="0" borderId="3" xfId="0" applyNumberFormat="1" applyBorder="1" applyAlignment="1">
      <alignment horizontal="right"/>
    </xf>
    <xf numFmtId="3" fontId="0" fillId="10" borderId="6" xfId="0" applyNumberFormat="1" applyFill="1" applyBorder="1" applyAlignment="1">
      <alignment horizontal="right"/>
    </xf>
    <xf numFmtId="0" fontId="0" fillId="0" borderId="45" xfId="0" applyBorder="1" applyAlignment="1">
      <alignment horizontal="left"/>
    </xf>
    <xf numFmtId="2" fontId="0" fillId="0" borderId="44" xfId="0" applyNumberFormat="1" applyBorder="1" applyAlignment="1">
      <alignment horizontal="right"/>
    </xf>
    <xf numFmtId="3" fontId="2" fillId="12" borderId="0" xfId="0" applyNumberFormat="1" applyFont="1" applyFill="1"/>
    <xf numFmtId="0" fontId="2" fillId="0" borderId="0" xfId="0" applyFont="1" applyFill="1" applyBorder="1"/>
    <xf numFmtId="3" fontId="2" fillId="0" borderId="0" xfId="0" applyNumberFormat="1" applyFont="1" applyFill="1"/>
    <xf numFmtId="3" fontId="2" fillId="0" borderId="0" xfId="0" applyNumberFormat="1" applyFont="1"/>
    <xf numFmtId="0" fontId="0" fillId="0" borderId="0" xfId="0" applyAlignment="1">
      <alignment horizontal="left"/>
    </xf>
    <xf numFmtId="164" fontId="0" fillId="0" borderId="0" xfId="0" applyNumberFormat="1" applyFont="1" applyFill="1"/>
    <xf numFmtId="0" fontId="0" fillId="0" borderId="0" xfId="0" applyFill="1" applyAlignment="1">
      <alignment horizontal="left" indent="1"/>
    </xf>
    <xf numFmtId="0" fontId="2" fillId="4" borderId="0" xfId="0" applyFont="1" applyFill="1" applyAlignment="1">
      <alignment horizontal="center"/>
    </xf>
    <xf numFmtId="0" fontId="2" fillId="4" borderId="0" xfId="0" quotePrefix="1" applyFont="1" applyFill="1" applyAlignment="1">
      <alignment horizontal="center"/>
    </xf>
    <xf numFmtId="0" fontId="2" fillId="10" borderId="0" xfId="0" applyFont="1" applyFill="1"/>
    <xf numFmtId="0" fontId="0" fillId="10" borderId="0" xfId="0" applyFill="1"/>
    <xf numFmtId="0" fontId="0" fillId="0" borderId="0" xfId="0" applyFill="1" applyAlignment="1">
      <alignment horizontal="center"/>
    </xf>
    <xf numFmtId="0" fontId="1" fillId="0" borderId="0" xfId="0" applyFont="1" applyFill="1"/>
    <xf numFmtId="0" fontId="4" fillId="0" borderId="0" xfId="0" applyFont="1" applyAlignment="1">
      <alignment horizontal="left"/>
    </xf>
    <xf numFmtId="0" fontId="0" fillId="0" borderId="43" xfId="0" applyBorder="1"/>
    <xf numFmtId="0" fontId="2" fillId="4" borderId="1" xfId="0" applyFont="1" applyFill="1" applyBorder="1"/>
    <xf numFmtId="0" fontId="2" fillId="4" borderId="0" xfId="0" applyFont="1" applyFill="1" applyBorder="1"/>
    <xf numFmtId="3" fontId="0" fillId="0" borderId="43" xfId="0" applyNumberFormat="1" applyBorder="1"/>
    <xf numFmtId="3" fontId="0" fillId="0" borderId="6" xfId="0" applyNumberFormat="1" applyBorder="1"/>
    <xf numFmtId="3" fontId="0" fillId="0" borderId="9" xfId="0" applyNumberFormat="1" applyBorder="1"/>
    <xf numFmtId="0" fontId="4" fillId="11" borderId="0" xfId="0" applyFont="1" applyFill="1"/>
    <xf numFmtId="0" fontId="4" fillId="11" borderId="0" xfId="0" applyFont="1" applyFill="1" applyAlignment="1">
      <alignment horizontal="left"/>
    </xf>
    <xf numFmtId="0" fontId="0" fillId="0" borderId="46" xfId="0" applyBorder="1" applyAlignment="1">
      <alignment horizontal="left"/>
    </xf>
    <xf numFmtId="0" fontId="0" fillId="0" borderId="48" xfId="0" applyBorder="1" applyAlignment="1">
      <alignment horizontal="left"/>
    </xf>
    <xf numFmtId="0" fontId="2" fillId="0" borderId="0" xfId="0" applyFont="1" applyBorder="1"/>
    <xf numFmtId="0" fontId="10" fillId="0" borderId="0" xfId="0" applyFont="1" applyBorder="1"/>
    <xf numFmtId="0" fontId="10" fillId="0" borderId="0" xfId="0" applyFont="1"/>
    <xf numFmtId="3" fontId="0" fillId="0" borderId="33" xfId="0" applyNumberFormat="1" applyBorder="1"/>
    <xf numFmtId="0" fontId="2" fillId="0" borderId="1" xfId="0" applyFont="1" applyFill="1" applyBorder="1"/>
    <xf numFmtId="0" fontId="2" fillId="0" borderId="0" xfId="0" applyFont="1" applyAlignment="1">
      <alignment horizontal="right"/>
    </xf>
    <xf numFmtId="1" fontId="0" fillId="0" borderId="0" xfId="0" applyNumberFormat="1" applyBorder="1"/>
    <xf numFmtId="166" fontId="0" fillId="0" borderId="44" xfId="0" applyNumberFormat="1" applyBorder="1"/>
    <xf numFmtId="166" fontId="0" fillId="0" borderId="47" xfId="0" applyNumberFormat="1" applyBorder="1"/>
    <xf numFmtId="166" fontId="0" fillId="0" borderId="49" xfId="0" applyNumberFormat="1" applyBorder="1"/>
    <xf numFmtId="166" fontId="2" fillId="0" borderId="0" xfId="0" applyNumberFormat="1" applyFont="1"/>
    <xf numFmtId="2" fontId="0" fillId="0" borderId="6" xfId="0" applyNumberFormat="1" applyBorder="1"/>
    <xf numFmtId="167" fontId="0" fillId="0" borderId="34" xfId="0" applyNumberFormat="1" applyBorder="1"/>
    <xf numFmtId="167" fontId="0" fillId="0" borderId="32" xfId="0" applyNumberFormat="1" applyBorder="1"/>
    <xf numFmtId="167" fontId="0" fillId="0" borderId="33" xfId="0" applyNumberFormat="1" applyBorder="1"/>
    <xf numFmtId="168" fontId="0" fillId="0" borderId="0" xfId="0" applyNumberFormat="1"/>
    <xf numFmtId="3" fontId="0" fillId="12" borderId="44" xfId="0" applyNumberFormat="1" applyFill="1" applyBorder="1"/>
    <xf numFmtId="3" fontId="0" fillId="12" borderId="47" xfId="0" applyNumberFormat="1" applyFill="1" applyBorder="1"/>
    <xf numFmtId="3" fontId="0" fillId="12" borderId="49" xfId="0" applyNumberFormat="1" applyFill="1" applyBorder="1"/>
    <xf numFmtId="0" fontId="12" fillId="13" borderId="0" xfId="0" applyFont="1" applyFill="1"/>
    <xf numFmtId="0" fontId="13" fillId="13" borderId="0" xfId="0" applyFont="1" applyFill="1"/>
    <xf numFmtId="3" fontId="0" fillId="0" borderId="37" xfId="0" applyNumberFormat="1" applyFont="1" applyFill="1" applyBorder="1" applyAlignment="1">
      <alignment horizontal="right"/>
    </xf>
    <xf numFmtId="3" fontId="0" fillId="0" borderId="6" xfId="0" applyNumberFormat="1" applyFont="1" applyFill="1" applyBorder="1" applyAlignment="1">
      <alignment horizontal="right"/>
    </xf>
    <xf numFmtId="3" fontId="0" fillId="0" borderId="6" xfId="0" applyNumberFormat="1" applyFont="1" applyFill="1" applyBorder="1"/>
    <xf numFmtId="3" fontId="0" fillId="12" borderId="43" xfId="0" applyNumberFormat="1" applyFill="1" applyBorder="1"/>
    <xf numFmtId="3" fontId="0" fillId="12" borderId="6" xfId="0" applyNumberFormat="1" applyFill="1" applyBorder="1"/>
    <xf numFmtId="3" fontId="0" fillId="12" borderId="9" xfId="0" applyNumberFormat="1" applyFill="1" applyBorder="1"/>
    <xf numFmtId="0" fontId="13" fillId="0" borderId="0" xfId="0" applyFont="1" applyFill="1"/>
    <xf numFmtId="165" fontId="0" fillId="0" borderId="6" xfId="0" applyNumberFormat="1" applyFont="1" applyFill="1" applyBorder="1"/>
    <xf numFmtId="10" fontId="0" fillId="0" borderId="6" xfId="0" applyNumberFormat="1" applyFont="1" applyFill="1" applyBorder="1"/>
    <xf numFmtId="0" fontId="0" fillId="0" borderId="6" xfId="0" applyFont="1" applyFill="1" applyBorder="1"/>
    <xf numFmtId="3" fontId="4" fillId="11" borderId="34" xfId="0" applyNumberFormat="1" applyFont="1" applyFill="1" applyBorder="1"/>
    <xf numFmtId="3" fontId="4" fillId="11" borderId="32" xfId="0" applyNumberFormat="1" applyFont="1" applyFill="1" applyBorder="1"/>
    <xf numFmtId="3" fontId="4" fillId="11" borderId="6" xfId="0" applyNumberFormat="1" applyFont="1" applyFill="1" applyBorder="1"/>
    <xf numFmtId="10" fontId="4" fillId="11" borderId="6" xfId="1" applyNumberFormat="1" applyFont="1" applyFill="1" applyBorder="1"/>
    <xf numFmtId="0" fontId="4" fillId="11" borderId="6" xfId="0" applyNumberFormat="1" applyFont="1" applyFill="1" applyBorder="1"/>
    <xf numFmtId="0" fontId="0" fillId="0" borderId="0" xfId="0" applyFont="1"/>
    <xf numFmtId="0" fontId="2" fillId="14" borderId="50" xfId="0" applyFont="1" applyFill="1" applyBorder="1"/>
    <xf numFmtId="0" fontId="10" fillId="14" borderId="51" xfId="0" applyFont="1" applyFill="1" applyBorder="1" applyAlignment="1">
      <alignment horizontal="right"/>
    </xf>
    <xf numFmtId="0" fontId="0" fillId="0" borderId="52" xfId="0" applyBorder="1"/>
    <xf numFmtId="3" fontId="4" fillId="11" borderId="53" xfId="0" applyNumberFormat="1" applyFont="1" applyFill="1" applyBorder="1"/>
    <xf numFmtId="0" fontId="0" fillId="0" borderId="45" xfId="0" applyBorder="1"/>
    <xf numFmtId="3" fontId="4" fillId="11" borderId="54" xfId="0" applyNumberFormat="1" applyFont="1" applyFill="1" applyBorder="1"/>
    <xf numFmtId="0" fontId="0" fillId="14" borderId="55" xfId="0" applyFill="1" applyBorder="1"/>
    <xf numFmtId="0" fontId="0" fillId="0" borderId="56" xfId="0" applyBorder="1"/>
    <xf numFmtId="3" fontId="4" fillId="0" borderId="0" xfId="0" applyNumberFormat="1" applyFont="1" applyFill="1" applyBorder="1"/>
    <xf numFmtId="0" fontId="0" fillId="0" borderId="46" xfId="0" applyBorder="1"/>
    <xf numFmtId="169" fontId="4" fillId="11" borderId="47" xfId="0" applyNumberFormat="1" applyFont="1" applyFill="1" applyBorder="1"/>
    <xf numFmtId="0" fontId="2" fillId="0" borderId="0" xfId="0" applyFont="1" applyAlignment="1">
      <alignment horizontal="center"/>
    </xf>
    <xf numFmtId="0" fontId="0" fillId="0" borderId="50" xfId="0" applyBorder="1" applyAlignment="1">
      <alignment horizontal="right"/>
    </xf>
    <xf numFmtId="0" fontId="0" fillId="0" borderId="52" xfId="0" applyBorder="1" applyAlignment="1">
      <alignment horizontal="right"/>
    </xf>
    <xf numFmtId="0" fontId="2" fillId="7" borderId="45" xfId="0" applyFont="1" applyFill="1" applyBorder="1" applyAlignment="1">
      <alignment horizontal="right"/>
    </xf>
    <xf numFmtId="167" fontId="0" fillId="0" borderId="51" xfId="0" applyNumberFormat="1" applyBorder="1" applyAlignment="1">
      <alignment horizontal="center"/>
    </xf>
    <xf numFmtId="167" fontId="0" fillId="0" borderId="53" xfId="0" applyNumberFormat="1" applyBorder="1" applyAlignment="1">
      <alignment horizontal="center"/>
    </xf>
    <xf numFmtId="167" fontId="2" fillId="7" borderId="54" xfId="0" applyNumberFormat="1" applyFont="1" applyFill="1" applyBorder="1" applyAlignment="1">
      <alignment horizontal="center"/>
    </xf>
    <xf numFmtId="168" fontId="2" fillId="7" borderId="0" xfId="0" applyNumberFormat="1" applyFont="1" applyFill="1" applyAlignment="1">
      <alignment horizontal="center"/>
    </xf>
    <xf numFmtId="0" fontId="10" fillId="0" borderId="0" xfId="0" applyFont="1" applyFill="1"/>
    <xf numFmtId="0" fontId="2" fillId="14" borderId="0" xfId="0" applyFont="1" applyFill="1" applyAlignment="1">
      <alignment horizontal="center"/>
    </xf>
    <xf numFmtId="168" fontId="0" fillId="0" borderId="6" xfId="0" applyNumberFormat="1" applyBorder="1" applyAlignment="1">
      <alignment horizontal="center"/>
    </xf>
    <xf numFmtId="0" fontId="0" fillId="0" borderId="6" xfId="0" applyBorder="1" applyAlignment="1">
      <alignment horizontal="center"/>
    </xf>
    <xf numFmtId="0" fontId="2" fillId="14" borderId="0" xfId="0" applyFont="1" applyFill="1"/>
    <xf numFmtId="0" fontId="0" fillId="14" borderId="0" xfId="0" applyFill="1"/>
    <xf numFmtId="0" fontId="14" fillId="0" borderId="0" xfId="0" applyFont="1"/>
    <xf numFmtId="0" fontId="10" fillId="0" borderId="0" xfId="0" applyFont="1" applyAlignment="1">
      <alignment horizontal="left" indent="1"/>
    </xf>
    <xf numFmtId="0" fontId="4" fillId="11" borderId="6" xfId="0" applyFont="1" applyFill="1" applyBorder="1"/>
    <xf numFmtId="165" fontId="2" fillId="7" borderId="6" xfId="1" applyNumberFormat="1" applyFont="1" applyFill="1" applyBorder="1"/>
    <xf numFmtId="3" fontId="2" fillId="0" borderId="0" xfId="0" applyNumberFormat="1" applyFont="1" applyBorder="1"/>
    <xf numFmtId="0" fontId="2" fillId="0" borderId="0" xfId="0" applyFont="1" applyFill="1" applyBorder="1" applyAlignment="1">
      <alignment horizontal="center"/>
    </xf>
    <xf numFmtId="0" fontId="0" fillId="0" borderId="57" xfId="0" applyBorder="1" applyAlignment="1">
      <alignment horizontal="left"/>
    </xf>
    <xf numFmtId="3" fontId="0" fillId="0" borderId="58" xfId="0" applyNumberFormat="1" applyBorder="1"/>
    <xf numFmtId="3" fontId="0" fillId="0" borderId="36" xfId="0" applyNumberFormat="1" applyBorder="1"/>
    <xf numFmtId="0" fontId="0" fillId="0" borderId="59" xfId="0" applyBorder="1" applyAlignment="1">
      <alignment horizontal="left"/>
    </xf>
    <xf numFmtId="3" fontId="0" fillId="0" borderId="0" xfId="0" applyNumberFormat="1" applyBorder="1"/>
    <xf numFmtId="3" fontId="0" fillId="0" borderId="40" xfId="0" applyNumberFormat="1" applyBorder="1"/>
    <xf numFmtId="0" fontId="0" fillId="0" borderId="60" xfId="0" applyBorder="1" applyAlignment="1">
      <alignment horizontal="left"/>
    </xf>
    <xf numFmtId="3" fontId="0" fillId="0" borderId="17" xfId="0" applyNumberFormat="1" applyBorder="1"/>
    <xf numFmtId="0" fontId="0" fillId="15" borderId="6" xfId="0" applyFill="1" applyBorder="1"/>
    <xf numFmtId="3" fontId="0" fillId="0" borderId="0" xfId="0" applyNumberFormat="1" applyFont="1" applyFill="1"/>
    <xf numFmtId="0" fontId="2" fillId="0" borderId="0" xfId="0" applyFont="1" applyFill="1" applyBorder="1" applyAlignment="1">
      <alignment horizontal="right"/>
    </xf>
    <xf numFmtId="3" fontId="0" fillId="0" borderId="6" xfId="0" applyNumberFormat="1" applyFill="1" applyBorder="1"/>
    <xf numFmtId="3" fontId="3" fillId="0" borderId="0" xfId="0" applyNumberFormat="1" applyFont="1" applyBorder="1"/>
    <xf numFmtId="3" fontId="3" fillId="0" borderId="40" xfId="0" applyNumberFormat="1" applyFont="1" applyBorder="1"/>
    <xf numFmtId="0" fontId="3" fillId="15" borderId="6" xfId="0" applyFont="1" applyFill="1" applyBorder="1"/>
    <xf numFmtId="3" fontId="3" fillId="0" borderId="6" xfId="0" applyNumberFormat="1" applyFont="1" applyBorder="1"/>
    <xf numFmtId="0" fontId="1" fillId="0" borderId="0" xfId="0" applyFont="1"/>
    <xf numFmtId="167" fontId="2" fillId="7" borderId="0" xfId="0" applyNumberFormat="1" applyFont="1" applyFill="1"/>
    <xf numFmtId="0" fontId="2" fillId="7" borderId="38" xfId="0" applyFont="1" applyFill="1" applyBorder="1"/>
    <xf numFmtId="0" fontId="0" fillId="7" borderId="58" xfId="0" applyFill="1" applyBorder="1"/>
    <xf numFmtId="0" fontId="0" fillId="7" borderId="36" xfId="0" applyFill="1" applyBorder="1"/>
    <xf numFmtId="0" fontId="0" fillId="0" borderId="39" xfId="0" applyFill="1" applyBorder="1"/>
    <xf numFmtId="0" fontId="0" fillId="0" borderId="41" xfId="0" applyFill="1" applyBorder="1"/>
    <xf numFmtId="0" fontId="0" fillId="0" borderId="1" xfId="0" applyFill="1" applyBorder="1"/>
    <xf numFmtId="168" fontId="2" fillId="7" borderId="0" xfId="0" applyNumberFormat="1" applyFont="1" applyFill="1" applyBorder="1"/>
    <xf numFmtId="168" fontId="2" fillId="7" borderId="1" xfId="0" applyNumberFormat="1" applyFont="1" applyFill="1" applyBorder="1"/>
    <xf numFmtId="168" fontId="0" fillId="0" borderId="40" xfId="0" applyNumberFormat="1" applyFont="1" applyFill="1" applyBorder="1"/>
    <xf numFmtId="168" fontId="0" fillId="0" borderId="17" xfId="0" applyNumberFormat="1" applyFont="1" applyFill="1" applyBorder="1"/>
    <xf numFmtId="0" fontId="10" fillId="14" borderId="61" xfId="0" applyFont="1" applyFill="1" applyBorder="1"/>
    <xf numFmtId="0" fontId="0" fillId="14" borderId="56" xfId="0" applyFill="1" applyBorder="1"/>
    <xf numFmtId="0" fontId="10" fillId="14" borderId="56" xfId="0" applyFont="1" applyFill="1" applyBorder="1"/>
    <xf numFmtId="0" fontId="10" fillId="14" borderId="62" xfId="0" applyFont="1" applyFill="1" applyBorder="1"/>
    <xf numFmtId="3" fontId="4" fillId="11" borderId="43" xfId="0" applyNumberFormat="1" applyFont="1" applyFill="1" applyBorder="1"/>
    <xf numFmtId="0" fontId="2" fillId="14" borderId="25" xfId="0" applyFont="1" applyFill="1" applyBorder="1"/>
    <xf numFmtId="0" fontId="0" fillId="14" borderId="23" xfId="0" applyFill="1" applyBorder="1"/>
    <xf numFmtId="0" fontId="2" fillId="0" borderId="7" xfId="0" applyFont="1" applyFill="1" applyBorder="1"/>
    <xf numFmtId="166" fontId="0" fillId="0" borderId="6" xfId="0" applyNumberFormat="1" applyBorder="1"/>
    <xf numFmtId="166" fontId="0" fillId="0" borderId="27" xfId="0" applyNumberFormat="1" applyBorder="1"/>
    <xf numFmtId="166" fontId="0" fillId="0" borderId="8" xfId="0" applyNumberFormat="1" applyBorder="1"/>
    <xf numFmtId="166" fontId="0" fillId="0" borderId="28" xfId="0" applyNumberFormat="1" applyBorder="1"/>
    <xf numFmtId="166" fontId="0" fillId="0" borderId="9" xfId="0" applyNumberFormat="1" applyBorder="1"/>
    <xf numFmtId="166" fontId="0" fillId="0" borderId="11" xfId="0" applyNumberFormat="1" applyBorder="1"/>
    <xf numFmtId="166" fontId="0" fillId="0" borderId="66" xfId="0" applyNumberFormat="1" applyBorder="1"/>
    <xf numFmtId="166" fontId="0" fillId="0" borderId="43" xfId="0" applyNumberFormat="1" applyBorder="1"/>
    <xf numFmtId="166" fontId="0" fillId="0" borderId="35" xfId="0" applyNumberFormat="1" applyBorder="1"/>
    <xf numFmtId="0" fontId="2" fillId="14" borderId="14" xfId="0" applyFont="1" applyFill="1" applyBorder="1" applyAlignment="1">
      <alignment horizontal="center"/>
    </xf>
    <xf numFmtId="0" fontId="2" fillId="14" borderId="15" xfId="0" applyFont="1" applyFill="1" applyBorder="1" applyAlignment="1">
      <alignment horizontal="center"/>
    </xf>
    <xf numFmtId="0" fontId="2" fillId="14" borderId="16" xfId="0" applyFont="1" applyFill="1" applyBorder="1" applyAlignment="1">
      <alignment horizontal="center"/>
    </xf>
    <xf numFmtId="0" fontId="2" fillId="14" borderId="2" xfId="0" applyFont="1" applyFill="1" applyBorder="1" applyAlignment="1">
      <alignment horizontal="left"/>
    </xf>
    <xf numFmtId="0" fontId="0" fillId="0" borderId="65" xfId="0" applyFont="1" applyBorder="1" applyAlignment="1">
      <alignment horizontal="left"/>
    </xf>
    <xf numFmtId="0" fontId="0" fillId="0" borderId="63" xfId="0" applyFont="1" applyBorder="1" applyAlignment="1">
      <alignment horizontal="left"/>
    </xf>
    <xf numFmtId="0" fontId="0" fillId="0" borderId="64" xfId="0" applyFont="1" applyBorder="1" applyAlignment="1">
      <alignment horizontal="left"/>
    </xf>
    <xf numFmtId="0" fontId="17" fillId="0" borderId="0" xfId="0" applyFont="1" applyAlignment="1">
      <alignment horizontal="right"/>
    </xf>
    <xf numFmtId="0" fontId="2" fillId="5" borderId="0" xfId="0" applyFont="1" applyFill="1" applyAlignment="1">
      <alignment horizontal="left" indent="1"/>
    </xf>
    <xf numFmtId="0" fontId="0" fillId="0" borderId="0" xfId="0" applyAlignment="1">
      <alignment horizontal="left" vertical="top" wrapText="1" indent="1"/>
    </xf>
    <xf numFmtId="0" fontId="0" fillId="2" borderId="25" xfId="0" applyFill="1" applyBorder="1" applyAlignment="1">
      <alignment horizontal="center" vertical="center"/>
    </xf>
    <xf numFmtId="0" fontId="0" fillId="2" borderId="23" xfId="0" applyFill="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cellXfs>
  <cellStyles count="2">
    <cellStyle name="Normal" xfId="0" builtinId="0"/>
    <cellStyle name="Percentagem" xfId="1" builtinId="5"/>
  </cellStyles>
  <dxfs count="2">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26"/>
  <sheetViews>
    <sheetView showGridLines="0" tabSelected="1" workbookViewId="0">
      <selection activeCell="A8" sqref="A8"/>
    </sheetView>
  </sheetViews>
  <sheetFormatPr defaultColWidth="0" defaultRowHeight="14.4" zeroHeight="1" x14ac:dyDescent="0.3"/>
  <cols>
    <col min="1" max="1" width="20.33203125" style="84" customWidth="1"/>
    <col min="2" max="2" width="180.88671875" style="84" customWidth="1"/>
    <col min="3" max="16384" width="8.88671875" style="84" hidden="1"/>
  </cols>
  <sheetData>
    <row r="1" spans="1:2" x14ac:dyDescent="0.3"/>
    <row r="2" spans="1:2" x14ac:dyDescent="0.3">
      <c r="A2" s="318" t="s">
        <v>346</v>
      </c>
      <c r="B2" s="318"/>
    </row>
    <row r="3" spans="1:2" x14ac:dyDescent="0.3">
      <c r="B3" s="317" t="s">
        <v>345</v>
      </c>
    </row>
    <row r="4" spans="1:2" ht="153.6" customHeight="1" x14ac:dyDescent="0.3">
      <c r="A4" s="319" t="s">
        <v>347</v>
      </c>
      <c r="B4" s="319"/>
    </row>
    <row r="5" spans="1:2" hidden="1" x14ac:dyDescent="0.3"/>
    <row r="6" spans="1:2" hidden="1" x14ac:dyDescent="0.3"/>
    <row r="7" spans="1:2" hidden="1" x14ac:dyDescent="0.3"/>
    <row r="8" spans="1:2" hidden="1" x14ac:dyDescent="0.3"/>
    <row r="9" spans="1:2" hidden="1" x14ac:dyDescent="0.3"/>
    <row r="10" spans="1:2" hidden="1" x14ac:dyDescent="0.3"/>
    <row r="11" spans="1:2" hidden="1" x14ac:dyDescent="0.3"/>
    <row r="12" spans="1:2" hidden="1" x14ac:dyDescent="0.3"/>
    <row r="13" spans="1:2" hidden="1" x14ac:dyDescent="0.3"/>
    <row r="14" spans="1:2" hidden="1" x14ac:dyDescent="0.3"/>
    <row r="15" spans="1:2" hidden="1" x14ac:dyDescent="0.3"/>
    <row r="16" spans="1:2"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sheetData>
  <mergeCells count="2">
    <mergeCell ref="A2:B2"/>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opLeftCell="A45" zoomScale="80" zoomScaleNormal="80" workbookViewId="0">
      <selection activeCell="A2" sqref="A2"/>
    </sheetView>
  </sheetViews>
  <sheetFormatPr defaultRowHeight="14.4" x14ac:dyDescent="0.3"/>
  <cols>
    <col min="1" max="1" width="25.21875" customWidth="1"/>
    <col min="2" max="2" width="12" customWidth="1"/>
    <col min="3" max="3" width="13.88671875" customWidth="1"/>
  </cols>
  <sheetData>
    <row r="1" spans="1:11" x14ac:dyDescent="0.3">
      <c r="A1" t="s">
        <v>257</v>
      </c>
    </row>
    <row r="3" spans="1:11" s="224" customFormat="1" x14ac:dyDescent="0.3">
      <c r="A3" s="216" t="s">
        <v>231</v>
      </c>
      <c r="B3" s="217"/>
      <c r="C3" s="217"/>
      <c r="D3" s="217"/>
      <c r="E3" s="217"/>
      <c r="F3" s="217"/>
      <c r="G3" s="217"/>
      <c r="H3" s="217"/>
      <c r="I3" s="217"/>
    </row>
    <row r="4" spans="1:11" x14ac:dyDescent="0.3">
      <c r="A4" s="257" t="s">
        <v>282</v>
      </c>
      <c r="B4" s="258"/>
      <c r="C4" s="258"/>
      <c r="D4" s="258"/>
      <c r="E4" s="258"/>
      <c r="F4" s="258"/>
      <c r="G4" s="258"/>
      <c r="H4" s="258"/>
      <c r="I4" s="258"/>
    </row>
    <row r="5" spans="1:11" x14ac:dyDescent="0.3">
      <c r="A5" t="s">
        <v>281</v>
      </c>
      <c r="B5" s="145" t="s">
        <v>223</v>
      </c>
      <c r="C5" s="145" t="s">
        <v>224</v>
      </c>
      <c r="D5" s="145" t="s">
        <v>225</v>
      </c>
      <c r="E5" s="145" t="s">
        <v>226</v>
      </c>
      <c r="F5" s="145" t="s">
        <v>227</v>
      </c>
      <c r="G5" s="145" t="s">
        <v>228</v>
      </c>
      <c r="H5" s="145" t="s">
        <v>229</v>
      </c>
      <c r="I5" s="145" t="s">
        <v>230</v>
      </c>
    </row>
    <row r="6" spans="1:11" x14ac:dyDescent="0.3">
      <c r="A6" s="150">
        <v>1997</v>
      </c>
      <c r="B6" s="230">
        <v>222914.59980999996</v>
      </c>
      <c r="C6" s="230">
        <v>241677.04466000007</v>
      </c>
      <c r="D6" s="230">
        <v>116878.06121000015</v>
      </c>
      <c r="E6" s="230">
        <v>22491.303110000023</v>
      </c>
      <c r="F6" s="230">
        <v>0.21231999999999998</v>
      </c>
      <c r="G6" s="230">
        <v>931.63574000000051</v>
      </c>
      <c r="H6" s="230">
        <v>0</v>
      </c>
      <c r="I6" s="230">
        <v>0</v>
      </c>
      <c r="K6" s="147"/>
    </row>
    <row r="7" spans="1:11" x14ac:dyDescent="0.3">
      <c r="A7" s="150">
        <v>1998</v>
      </c>
      <c r="B7" s="230">
        <v>8274.2677600000025</v>
      </c>
      <c r="C7" s="230">
        <v>9264.9305099999983</v>
      </c>
      <c r="D7" s="230">
        <v>4859.3454600000005</v>
      </c>
      <c r="E7" s="230">
        <v>21085.819520000005</v>
      </c>
      <c r="F7" s="230">
        <v>37.261490000000002</v>
      </c>
      <c r="G7" s="230">
        <v>820.71051999999975</v>
      </c>
      <c r="H7" s="230">
        <v>0</v>
      </c>
      <c r="I7" s="230">
        <v>0</v>
      </c>
      <c r="K7" s="147"/>
    </row>
    <row r="8" spans="1:11" x14ac:dyDescent="0.3">
      <c r="A8" s="150">
        <v>1999</v>
      </c>
      <c r="B8" s="230">
        <v>810.62515000000008</v>
      </c>
      <c r="C8" s="230">
        <v>1701.0473900000006</v>
      </c>
      <c r="D8" s="230">
        <v>326.21274</v>
      </c>
      <c r="E8" s="230">
        <v>5638.6887400000005</v>
      </c>
      <c r="F8" s="230">
        <v>3264.6980800000001</v>
      </c>
      <c r="G8" s="230">
        <v>0</v>
      </c>
      <c r="H8" s="230">
        <v>0</v>
      </c>
      <c r="I8" s="230">
        <v>0</v>
      </c>
      <c r="K8" s="147"/>
    </row>
    <row r="9" spans="1:11" x14ac:dyDescent="0.3">
      <c r="A9" s="150">
        <v>2000</v>
      </c>
      <c r="B9" s="230">
        <v>2495.9915599999999</v>
      </c>
      <c r="C9" s="230">
        <v>8805.9968299999964</v>
      </c>
      <c r="D9" s="230">
        <v>37.878299999999996</v>
      </c>
      <c r="E9" s="230">
        <v>755.98664000000008</v>
      </c>
      <c r="F9" s="230">
        <v>0</v>
      </c>
      <c r="G9" s="230">
        <v>9.5072499999999991</v>
      </c>
      <c r="H9" s="230">
        <v>225.94245999999998</v>
      </c>
      <c r="I9" s="230">
        <v>0</v>
      </c>
      <c r="K9" s="147"/>
    </row>
    <row r="10" spans="1:11" x14ac:dyDescent="0.3">
      <c r="A10" s="150">
        <v>2001</v>
      </c>
      <c r="B10" s="230">
        <v>463.33437000000009</v>
      </c>
      <c r="C10" s="230">
        <v>788.67763000000014</v>
      </c>
      <c r="D10" s="230">
        <v>316.26519000000002</v>
      </c>
      <c r="E10" s="230">
        <v>394.22909000000004</v>
      </c>
      <c r="F10" s="230">
        <v>2220.2208500000002</v>
      </c>
      <c r="G10" s="230">
        <v>173.92887999999999</v>
      </c>
      <c r="H10" s="230">
        <v>0</v>
      </c>
      <c r="I10" s="230">
        <v>0</v>
      </c>
      <c r="K10" s="147"/>
    </row>
    <row r="11" spans="1:11" x14ac:dyDescent="0.3">
      <c r="A11" s="150">
        <v>2002</v>
      </c>
      <c r="B11" s="230">
        <v>2770.3964399999995</v>
      </c>
      <c r="C11" s="230">
        <v>1304.0552299999999</v>
      </c>
      <c r="D11" s="230">
        <v>776.09438999999986</v>
      </c>
      <c r="E11" s="230">
        <v>131.46995999999999</v>
      </c>
      <c r="F11" s="230">
        <v>762.29038000000014</v>
      </c>
      <c r="G11" s="230">
        <v>2070.5566599999997</v>
      </c>
      <c r="H11" s="230">
        <v>0</v>
      </c>
      <c r="I11" s="230">
        <v>0</v>
      </c>
      <c r="K11" s="147"/>
    </row>
    <row r="12" spans="1:11" x14ac:dyDescent="0.3">
      <c r="A12" s="150">
        <v>2003</v>
      </c>
      <c r="B12" s="230">
        <v>968.73103999999898</v>
      </c>
      <c r="C12" s="230">
        <v>1518.5279200000023</v>
      </c>
      <c r="D12" s="230">
        <v>680.37024000000122</v>
      </c>
      <c r="E12" s="230">
        <v>207.86672999999999</v>
      </c>
      <c r="F12" s="230">
        <v>2808.7215300000003</v>
      </c>
      <c r="G12" s="230">
        <v>27801.526620000001</v>
      </c>
      <c r="H12" s="230">
        <v>48873.438010000013</v>
      </c>
      <c r="I12" s="230">
        <v>0</v>
      </c>
      <c r="K12" s="147"/>
    </row>
    <row r="13" spans="1:11" x14ac:dyDescent="0.3">
      <c r="A13" s="150">
        <v>2004</v>
      </c>
      <c r="B13" s="230">
        <v>2403.8833600000003</v>
      </c>
      <c r="C13" s="230">
        <v>1343.4360799999995</v>
      </c>
      <c r="D13" s="230">
        <v>305.53616</v>
      </c>
      <c r="E13" s="230">
        <v>5786.6888999999992</v>
      </c>
      <c r="F13" s="230">
        <v>266.47809999999998</v>
      </c>
      <c r="G13" s="230">
        <v>130.14666</v>
      </c>
      <c r="H13" s="230">
        <v>1328.11482</v>
      </c>
      <c r="I13" s="230">
        <v>0</v>
      </c>
      <c r="K13" s="147"/>
    </row>
    <row r="14" spans="1:11" x14ac:dyDescent="0.3">
      <c r="A14" s="150">
        <v>2005</v>
      </c>
      <c r="B14" s="230">
        <v>607.86725999999976</v>
      </c>
      <c r="C14" s="230">
        <v>1408.8466000000001</v>
      </c>
      <c r="D14" s="230">
        <v>1333.65725</v>
      </c>
      <c r="E14" s="230">
        <v>2008.1493399999995</v>
      </c>
      <c r="F14" s="230">
        <v>198.50037000000003</v>
      </c>
      <c r="G14" s="230">
        <v>398.82941</v>
      </c>
      <c r="H14" s="230">
        <v>442.46271000000002</v>
      </c>
      <c r="I14" s="230">
        <v>0</v>
      </c>
      <c r="K14" s="147"/>
    </row>
    <row r="15" spans="1:11" x14ac:dyDescent="0.3">
      <c r="A15" s="150">
        <v>2006</v>
      </c>
      <c r="B15" s="230">
        <v>585.47226999999998</v>
      </c>
      <c r="C15" s="230">
        <v>509.18108000000001</v>
      </c>
      <c r="D15" s="230">
        <v>663.90937000000008</v>
      </c>
      <c r="E15" s="230">
        <v>295.00668000000002</v>
      </c>
      <c r="F15" s="230">
        <v>98.610129999999984</v>
      </c>
      <c r="G15" s="230">
        <v>382.91877999999997</v>
      </c>
      <c r="H15" s="230">
        <v>206.82451999999998</v>
      </c>
      <c r="I15" s="230">
        <v>0</v>
      </c>
      <c r="K15" s="147"/>
    </row>
    <row r="16" spans="1:11" x14ac:dyDescent="0.3">
      <c r="A16" s="150">
        <v>2007</v>
      </c>
      <c r="B16" s="230">
        <v>128.10719999999998</v>
      </c>
      <c r="C16" s="230">
        <v>72.51464</v>
      </c>
      <c r="D16" s="230">
        <v>9.5679599999999994</v>
      </c>
      <c r="E16" s="230">
        <v>596.46408999999994</v>
      </c>
      <c r="F16" s="230">
        <v>14.351940000000001</v>
      </c>
      <c r="G16" s="230">
        <v>9.4970599999999994</v>
      </c>
      <c r="H16" s="230">
        <v>388.73883000000001</v>
      </c>
      <c r="I16" s="230">
        <v>0</v>
      </c>
      <c r="K16" s="147"/>
    </row>
    <row r="17" spans="1:11" x14ac:dyDescent="0.3">
      <c r="A17" s="150">
        <v>2008</v>
      </c>
      <c r="B17" s="230">
        <v>942.47690999999998</v>
      </c>
      <c r="C17" s="230">
        <v>4373.2622300000003</v>
      </c>
      <c r="D17" s="230">
        <v>195.19046</v>
      </c>
      <c r="E17" s="230">
        <v>17.655059999999999</v>
      </c>
      <c r="F17" s="230">
        <v>23.855250000000002</v>
      </c>
      <c r="G17" s="230">
        <v>29.458419999999997</v>
      </c>
      <c r="H17" s="230">
        <v>2741.7865299999999</v>
      </c>
      <c r="I17" s="230">
        <v>0</v>
      </c>
      <c r="K17" s="147"/>
    </row>
    <row r="18" spans="1:11" x14ac:dyDescent="0.3">
      <c r="A18" s="150">
        <v>2009</v>
      </c>
      <c r="B18" s="230">
        <v>4885.4434999999703</v>
      </c>
      <c r="C18" s="230">
        <v>23321.767469999941</v>
      </c>
      <c r="D18" s="230">
        <v>2157.4410699999717</v>
      </c>
      <c r="E18" s="230">
        <v>206.71825999999737</v>
      </c>
      <c r="F18" s="230">
        <v>74.777699999998731</v>
      </c>
      <c r="G18" s="230">
        <v>256.25951999999961</v>
      </c>
      <c r="H18" s="230">
        <v>4411.5656300000028</v>
      </c>
      <c r="I18" s="230">
        <v>0</v>
      </c>
      <c r="K18" s="147"/>
    </row>
    <row r="19" spans="1:11" x14ac:dyDescent="0.3">
      <c r="A19" s="150">
        <v>2010</v>
      </c>
      <c r="B19" s="230">
        <v>14189.193939999999</v>
      </c>
      <c r="C19" s="230">
        <v>21944.378749999989</v>
      </c>
      <c r="D19" s="230">
        <v>6838.5656799999997</v>
      </c>
      <c r="E19" s="230">
        <v>52.010210000000008</v>
      </c>
      <c r="F19" s="230">
        <v>671.35157000000015</v>
      </c>
      <c r="G19" s="230">
        <v>124.59049999999999</v>
      </c>
      <c r="H19" s="230">
        <v>239.78344000000001</v>
      </c>
      <c r="I19" s="230">
        <v>0</v>
      </c>
      <c r="K19" s="147"/>
    </row>
    <row r="20" spans="1:11" x14ac:dyDescent="0.3">
      <c r="A20" s="150">
        <v>2011</v>
      </c>
      <c r="B20" s="230">
        <v>4558.4799999999996</v>
      </c>
      <c r="C20" s="230">
        <v>2518.86</v>
      </c>
      <c r="D20" s="230">
        <v>143.47999999999999</v>
      </c>
      <c r="E20" s="230">
        <v>1391.01</v>
      </c>
      <c r="F20" s="230">
        <v>76.882000000000005</v>
      </c>
      <c r="G20" s="230">
        <v>167.31399999999999</v>
      </c>
      <c r="H20" s="230">
        <v>1363.27</v>
      </c>
      <c r="I20" s="230">
        <v>0</v>
      </c>
      <c r="K20" s="147"/>
    </row>
    <row r="21" spans="1:11" x14ac:dyDescent="0.3">
      <c r="A21" s="150">
        <v>2012</v>
      </c>
      <c r="B21" s="230">
        <v>127.90075</v>
      </c>
      <c r="C21" s="230">
        <v>2226.12338</v>
      </c>
      <c r="D21" s="230">
        <v>66.971100000000007</v>
      </c>
      <c r="E21" s="230">
        <v>78.737959999999987</v>
      </c>
      <c r="F21" s="230">
        <v>11.754350000000001</v>
      </c>
      <c r="G21" s="230">
        <v>0</v>
      </c>
      <c r="H21" s="230">
        <v>405.21646000000004</v>
      </c>
      <c r="I21" s="230">
        <v>0</v>
      </c>
      <c r="K21" s="147"/>
    </row>
    <row r="22" spans="1:11" x14ac:dyDescent="0.3">
      <c r="A22" s="150">
        <v>2013</v>
      </c>
      <c r="B22" s="230">
        <v>277.89400000000001</v>
      </c>
      <c r="C22" s="230">
        <v>-44.426000000000002</v>
      </c>
      <c r="D22" s="230">
        <v>2.2999999999999998</v>
      </c>
      <c r="E22" s="230">
        <v>19.212</v>
      </c>
      <c r="F22" s="230">
        <v>11.5</v>
      </c>
      <c r="G22" s="230">
        <v>13.013</v>
      </c>
      <c r="H22" s="230">
        <v>8.7159999999999993</v>
      </c>
      <c r="I22" s="230">
        <v>41769.94</v>
      </c>
      <c r="K22" s="147"/>
    </row>
    <row r="23" spans="1:11" x14ac:dyDescent="0.3">
      <c r="A23" s="150">
        <v>2014</v>
      </c>
      <c r="B23" s="230">
        <v>1327.8187399999983</v>
      </c>
      <c r="C23" s="230">
        <v>1317.2203299999981</v>
      </c>
      <c r="D23" s="230">
        <v>836.52058999999952</v>
      </c>
      <c r="E23" s="230">
        <v>57.753720000000008</v>
      </c>
      <c r="F23" s="230">
        <v>134.36762000000002</v>
      </c>
      <c r="G23" s="230">
        <v>164.95237000000003</v>
      </c>
      <c r="H23" s="230">
        <v>1062.0644</v>
      </c>
      <c r="I23" s="230">
        <v>0</v>
      </c>
      <c r="K23" s="147"/>
    </row>
    <row r="24" spans="1:11" x14ac:dyDescent="0.3">
      <c r="A24" s="150">
        <v>2015</v>
      </c>
      <c r="B24" s="230">
        <v>657.91363999999999</v>
      </c>
      <c r="C24" s="230">
        <v>1750.22829</v>
      </c>
      <c r="D24" s="230">
        <v>403.98475000000002</v>
      </c>
      <c r="E24" s="230">
        <v>351.67042000000004</v>
      </c>
      <c r="F24" s="230">
        <v>107.93278999999998</v>
      </c>
      <c r="G24" s="230">
        <v>60.115470000000002</v>
      </c>
      <c r="H24" s="230">
        <v>371.64415000000002</v>
      </c>
      <c r="I24" s="230">
        <v>24.404700000000002</v>
      </c>
      <c r="K24" s="147"/>
    </row>
    <row r="25" spans="1:11" x14ac:dyDescent="0.3">
      <c r="A25" s="150">
        <v>2016</v>
      </c>
      <c r="B25" s="230">
        <v>1347.8690499999998</v>
      </c>
      <c r="C25" s="230">
        <v>1070.206999999999</v>
      </c>
      <c r="D25" s="230">
        <v>266.87434999999999</v>
      </c>
      <c r="E25" s="230">
        <v>306.11801000000003</v>
      </c>
      <c r="F25" s="230">
        <v>283.79679000000004</v>
      </c>
      <c r="G25" s="230">
        <v>274.64906999999999</v>
      </c>
      <c r="H25" s="230">
        <v>219.80972</v>
      </c>
      <c r="I25" s="230">
        <v>43.988920000000007</v>
      </c>
      <c r="K25" s="147"/>
    </row>
    <row r="26" spans="1:11" x14ac:dyDescent="0.3">
      <c r="A26" s="150">
        <v>2017</v>
      </c>
      <c r="B26" s="230">
        <v>902.08787658296262</v>
      </c>
      <c r="C26" s="230">
        <v>824.91579622526262</v>
      </c>
      <c r="D26" s="230">
        <v>730.62928476286265</v>
      </c>
      <c r="E26" s="230">
        <v>631.95389537186259</v>
      </c>
      <c r="F26" s="230">
        <v>656.62274272016259</v>
      </c>
      <c r="G26" s="230">
        <v>631.95389537186259</v>
      </c>
      <c r="H26" s="230">
        <v>920.29600720476265</v>
      </c>
      <c r="I26" s="230">
        <v>631.95389537186259</v>
      </c>
      <c r="K26" s="147"/>
    </row>
    <row r="27" spans="1:11" x14ac:dyDescent="0.3">
      <c r="A27" s="150">
        <v>2018</v>
      </c>
      <c r="B27" s="230">
        <v>359.77653756597499</v>
      </c>
      <c r="C27" s="230">
        <v>359.77653756597499</v>
      </c>
      <c r="D27" s="230">
        <v>359.77653756597499</v>
      </c>
      <c r="E27" s="230">
        <v>359.77653756597499</v>
      </c>
      <c r="F27" s="230">
        <v>359.77653756597499</v>
      </c>
      <c r="G27" s="230">
        <v>359.77653756597499</v>
      </c>
      <c r="H27" s="230">
        <v>408.63466418377499</v>
      </c>
      <c r="I27" s="230">
        <v>359.77653756597499</v>
      </c>
      <c r="K27" s="147"/>
    </row>
    <row r="28" spans="1:11" x14ac:dyDescent="0.3">
      <c r="A28" s="150">
        <v>2019</v>
      </c>
      <c r="B28" s="230">
        <v>856.08783904341249</v>
      </c>
      <c r="C28" s="230">
        <v>856.08783904341249</v>
      </c>
      <c r="D28" s="230">
        <v>856.08783904341249</v>
      </c>
      <c r="E28" s="230">
        <v>856.08783904341249</v>
      </c>
      <c r="F28" s="230">
        <v>1126.1075871176124</v>
      </c>
      <c r="G28" s="230">
        <v>1126.1075871176124</v>
      </c>
      <c r="H28" s="230">
        <v>856.08783904341249</v>
      </c>
      <c r="I28" s="230">
        <v>856.08783904341249</v>
      </c>
      <c r="K28" s="147"/>
    </row>
    <row r="29" spans="1:11" x14ac:dyDescent="0.3">
      <c r="A29" s="150">
        <v>2020</v>
      </c>
      <c r="B29" s="230"/>
      <c r="C29" s="230"/>
      <c r="D29" s="230"/>
      <c r="E29" s="230"/>
      <c r="F29" s="230"/>
      <c r="G29" s="230"/>
      <c r="H29" s="230"/>
      <c r="I29" s="230"/>
      <c r="K29" s="147"/>
    </row>
    <row r="31" spans="1:11" x14ac:dyDescent="0.3">
      <c r="A31" s="233" t="s">
        <v>285</v>
      </c>
    </row>
    <row r="32" spans="1:11" x14ac:dyDescent="0.3">
      <c r="A32" t="s">
        <v>284</v>
      </c>
    </row>
    <row r="33" spans="1:9" s="84" customFormat="1" x14ac:dyDescent="0.3"/>
    <row r="34" spans="1:9" x14ac:dyDescent="0.3">
      <c r="A34" s="216" t="s">
        <v>280</v>
      </c>
      <c r="B34" s="217"/>
      <c r="C34" s="217"/>
      <c r="D34" s="217"/>
      <c r="E34" s="217"/>
      <c r="F34" s="217"/>
      <c r="G34" s="217"/>
      <c r="H34" s="217"/>
      <c r="I34" s="217"/>
    </row>
    <row r="36" spans="1:9" s="84" customFormat="1" x14ac:dyDescent="0.3">
      <c r="A36" s="145" t="s">
        <v>238</v>
      </c>
      <c r="B36" s="232">
        <v>2018</v>
      </c>
    </row>
    <row r="37" spans="1:9" ht="15" thickBot="1" x14ac:dyDescent="0.35"/>
    <row r="38" spans="1:9" ht="15" thickBot="1" x14ac:dyDescent="0.35">
      <c r="A38" s="298" t="s">
        <v>231</v>
      </c>
      <c r="B38" s="299"/>
      <c r="C38" s="84"/>
    </row>
    <row r="39" spans="1:9" x14ac:dyDescent="0.3">
      <c r="A39" s="162" t="s">
        <v>233</v>
      </c>
      <c r="B39" s="297">
        <v>37</v>
      </c>
      <c r="C39" s="84"/>
    </row>
    <row r="40" spans="1:9" x14ac:dyDescent="0.3">
      <c r="A40" s="162" t="s">
        <v>234</v>
      </c>
      <c r="B40" s="231">
        <v>6.0199999999999997E-2</v>
      </c>
      <c r="C40" s="84"/>
    </row>
    <row r="41" spans="1:9" x14ac:dyDescent="0.3">
      <c r="A41" s="162" t="s">
        <v>235</v>
      </c>
      <c r="B41" s="231">
        <v>0</v>
      </c>
      <c r="C41" s="281" t="s">
        <v>340</v>
      </c>
    </row>
    <row r="43" spans="1:9" x14ac:dyDescent="0.3">
      <c r="A43" s="233" t="s">
        <v>285</v>
      </c>
    </row>
    <row r="44" spans="1:9" x14ac:dyDescent="0.3">
      <c r="A44" s="84" t="s">
        <v>284</v>
      </c>
    </row>
    <row r="48" spans="1:9" x14ac:dyDescent="0.3">
      <c r="A48" s="152" t="s">
        <v>287</v>
      </c>
      <c r="B48" s="120"/>
      <c r="C48" s="120"/>
      <c r="D48" s="120"/>
      <c r="E48" s="120"/>
      <c r="F48" s="120"/>
    </row>
    <row r="49" spans="1:6" x14ac:dyDescent="0.3">
      <c r="A49" s="84" t="s">
        <v>288</v>
      </c>
      <c r="B49" s="84"/>
      <c r="C49" s="84"/>
      <c r="D49" s="84"/>
      <c r="E49" s="84"/>
      <c r="F49" s="84"/>
    </row>
    <row r="50" spans="1:6" x14ac:dyDescent="0.3">
      <c r="A50" s="84"/>
      <c r="B50" s="84"/>
      <c r="C50" s="84"/>
      <c r="D50" s="84"/>
      <c r="E50" s="84"/>
      <c r="F50" s="84"/>
    </row>
    <row r="51" spans="1:6" x14ac:dyDescent="0.3">
      <c r="A51" s="199" t="s">
        <v>289</v>
      </c>
      <c r="B51" s="84"/>
      <c r="C51" s="84"/>
      <c r="D51" s="84"/>
      <c r="E51" s="84"/>
      <c r="F51" s="84"/>
    </row>
    <row r="52" spans="1:6" x14ac:dyDescent="0.3">
      <c r="A52" s="84" t="s">
        <v>290</v>
      </c>
      <c r="B52" s="84"/>
      <c r="C52" s="84"/>
      <c r="D52" s="84"/>
      <c r="E52" s="84"/>
      <c r="F52" s="84"/>
    </row>
    <row r="53" spans="1:6" x14ac:dyDescent="0.3">
      <c r="A53" s="84"/>
      <c r="B53" s="84"/>
      <c r="C53" s="84"/>
      <c r="D53" s="84"/>
      <c r="E53" s="84"/>
      <c r="F53" s="84"/>
    </row>
    <row r="54" spans="1:6" x14ac:dyDescent="0.3">
      <c r="A54" s="234" t="s">
        <v>291</v>
      </c>
      <c r="B54" s="235" t="s">
        <v>290</v>
      </c>
      <c r="C54" s="84"/>
      <c r="D54" s="84"/>
      <c r="E54" s="84"/>
      <c r="F54" s="84"/>
    </row>
    <row r="55" spans="1:6" x14ac:dyDescent="0.3">
      <c r="A55" s="236" t="s">
        <v>137</v>
      </c>
      <c r="B55" s="237">
        <v>142061928</v>
      </c>
      <c r="C55" s="84"/>
      <c r="D55" s="84"/>
      <c r="E55" s="84"/>
      <c r="F55" s="84"/>
    </row>
    <row r="56" spans="1:6" x14ac:dyDescent="0.3">
      <c r="A56" s="236" t="s">
        <v>138</v>
      </c>
      <c r="B56" s="237">
        <v>19167987</v>
      </c>
      <c r="C56" s="84"/>
      <c r="D56" s="84"/>
      <c r="E56" s="84"/>
      <c r="F56" s="84"/>
    </row>
    <row r="57" spans="1:6" x14ac:dyDescent="0.3">
      <c r="A57" s="236" t="s">
        <v>292</v>
      </c>
      <c r="B57" s="237">
        <v>199063256</v>
      </c>
      <c r="C57" s="84"/>
      <c r="D57" s="84"/>
      <c r="E57" s="84"/>
      <c r="F57" s="84"/>
    </row>
    <row r="58" spans="1:6" x14ac:dyDescent="0.3">
      <c r="A58" s="238" t="s">
        <v>293</v>
      </c>
      <c r="B58" s="239">
        <v>72755519</v>
      </c>
      <c r="C58" s="84"/>
      <c r="D58" s="84"/>
      <c r="E58" s="84"/>
      <c r="F58" s="84"/>
    </row>
    <row r="59" spans="1:6" x14ac:dyDescent="0.3">
      <c r="A59" s="84"/>
      <c r="B59" s="84"/>
      <c r="C59" s="84"/>
      <c r="D59" s="84"/>
      <c r="E59" s="84"/>
      <c r="F59" s="84"/>
    </row>
    <row r="60" spans="1:6" x14ac:dyDescent="0.3">
      <c r="A60" s="234" t="s">
        <v>294</v>
      </c>
      <c r="B60" s="235" t="s">
        <v>290</v>
      </c>
      <c r="C60" s="84"/>
      <c r="D60" s="84"/>
      <c r="E60" s="84"/>
      <c r="F60" s="84"/>
    </row>
    <row r="61" spans="1:6" x14ac:dyDescent="0.3">
      <c r="A61" s="236" t="s">
        <v>137</v>
      </c>
      <c r="B61" s="237">
        <v>0</v>
      </c>
      <c r="C61" s="84"/>
      <c r="D61" s="84"/>
      <c r="E61" s="84"/>
      <c r="F61" s="84"/>
    </row>
    <row r="62" spans="1:6" x14ac:dyDescent="0.3">
      <c r="A62" s="236" t="s">
        <v>138</v>
      </c>
      <c r="B62" s="237">
        <v>16184186.1160981</v>
      </c>
      <c r="C62" s="84"/>
      <c r="D62" s="84"/>
      <c r="E62" s="84"/>
      <c r="F62" s="84"/>
    </row>
    <row r="63" spans="1:6" x14ac:dyDescent="0.3">
      <c r="A63" s="236" t="s">
        <v>292</v>
      </c>
      <c r="B63" s="237">
        <v>0</v>
      </c>
      <c r="C63" s="84"/>
      <c r="D63" s="84"/>
      <c r="E63" s="84"/>
      <c r="F63" s="84"/>
    </row>
    <row r="64" spans="1:6" x14ac:dyDescent="0.3">
      <c r="A64" s="236" t="s">
        <v>293</v>
      </c>
      <c r="B64" s="237">
        <v>28083000</v>
      </c>
      <c r="C64" s="84"/>
      <c r="D64" s="84"/>
      <c r="E64" s="84"/>
      <c r="F64" s="84"/>
    </row>
    <row r="65" spans="1:6" x14ac:dyDescent="0.3">
      <c r="A65" s="236" t="s">
        <v>295</v>
      </c>
      <c r="B65" s="237">
        <v>134459792</v>
      </c>
      <c r="C65" s="84"/>
      <c r="D65" s="84"/>
      <c r="E65" s="84"/>
      <c r="F65" s="84"/>
    </row>
    <row r="66" spans="1:6" x14ac:dyDescent="0.3">
      <c r="A66" s="236" t="s">
        <v>296</v>
      </c>
      <c r="B66" s="237">
        <v>93165215</v>
      </c>
      <c r="C66" s="84"/>
      <c r="D66" s="84"/>
      <c r="E66" s="84"/>
      <c r="F66" s="84"/>
    </row>
    <row r="67" spans="1:6" x14ac:dyDescent="0.3">
      <c r="A67" s="238" t="s">
        <v>297</v>
      </c>
      <c r="B67" s="239">
        <v>52863905</v>
      </c>
      <c r="C67" s="84"/>
      <c r="D67" s="84"/>
      <c r="E67" s="84"/>
      <c r="F67" s="84"/>
    </row>
    <row r="68" spans="1:6" x14ac:dyDescent="0.3">
      <c r="A68" s="84"/>
      <c r="B68" s="84"/>
      <c r="C68" s="84"/>
      <c r="D68" s="84"/>
      <c r="E68" s="84"/>
      <c r="F68" s="84"/>
    </row>
    <row r="69" spans="1:6" x14ac:dyDescent="0.3">
      <c r="A69" s="234" t="s">
        <v>298</v>
      </c>
      <c r="B69" s="240"/>
      <c r="C69" s="235" t="s">
        <v>290</v>
      </c>
      <c r="D69" s="84"/>
      <c r="E69" s="84"/>
      <c r="F69" s="84"/>
    </row>
    <row r="70" spans="1:6" x14ac:dyDescent="0.3">
      <c r="A70" s="236" t="s">
        <v>145</v>
      </c>
      <c r="B70" s="15" t="s">
        <v>144</v>
      </c>
      <c r="C70" s="237">
        <v>66304565</v>
      </c>
      <c r="D70" s="84"/>
      <c r="E70" s="84"/>
      <c r="F70" s="84"/>
    </row>
    <row r="71" spans="1:6" x14ac:dyDescent="0.3">
      <c r="A71" s="236" t="s">
        <v>156</v>
      </c>
      <c r="B71" s="15" t="s">
        <v>146</v>
      </c>
      <c r="C71" s="237">
        <v>79306360</v>
      </c>
      <c r="D71" s="84"/>
      <c r="E71" s="84"/>
      <c r="F71" s="84"/>
    </row>
    <row r="72" spans="1:6" x14ac:dyDescent="0.3">
      <c r="A72" s="236" t="s">
        <v>155</v>
      </c>
      <c r="B72" s="15" t="s">
        <v>147</v>
      </c>
      <c r="C72" s="237">
        <v>68813757</v>
      </c>
      <c r="D72" s="84"/>
      <c r="E72" s="84"/>
      <c r="F72" s="84"/>
    </row>
    <row r="73" spans="1:6" x14ac:dyDescent="0.3">
      <c r="A73" s="236" t="s">
        <v>157</v>
      </c>
      <c r="B73" s="15" t="s">
        <v>148</v>
      </c>
      <c r="C73" s="237">
        <v>33836026</v>
      </c>
      <c r="D73" s="84"/>
      <c r="E73" s="84"/>
      <c r="F73" s="84"/>
    </row>
    <row r="74" spans="1:6" x14ac:dyDescent="0.3">
      <c r="A74" s="236" t="s">
        <v>152</v>
      </c>
      <c r="B74" s="15" t="s">
        <v>149</v>
      </c>
      <c r="C74" s="237">
        <v>4768154</v>
      </c>
      <c r="D74" s="84"/>
      <c r="E74" s="84"/>
      <c r="F74" s="84"/>
    </row>
    <row r="75" spans="1:6" x14ac:dyDescent="0.3">
      <c r="A75" s="236" t="s">
        <v>153</v>
      </c>
      <c r="B75" s="15" t="s">
        <v>150</v>
      </c>
      <c r="C75" s="237">
        <v>29721968</v>
      </c>
      <c r="D75" s="84"/>
      <c r="E75" s="84"/>
      <c r="F75" s="84"/>
    </row>
    <row r="76" spans="1:6" x14ac:dyDescent="0.3">
      <c r="A76" s="238" t="s">
        <v>154</v>
      </c>
      <c r="B76" s="241" t="s">
        <v>151</v>
      </c>
      <c r="C76" s="239">
        <v>3527661</v>
      </c>
      <c r="D76" s="84"/>
      <c r="E76" s="84"/>
      <c r="F76" s="84"/>
    </row>
    <row r="77" spans="1:6" x14ac:dyDescent="0.3">
      <c r="A77" s="15"/>
      <c r="B77" s="242"/>
      <c r="C77" s="176">
        <f>SUM(C70:C76)</f>
        <v>286278491</v>
      </c>
      <c r="D77" s="84"/>
      <c r="E77" s="84"/>
      <c r="F77" s="84"/>
    </row>
    <row r="78" spans="1:6" s="84" customFormat="1" x14ac:dyDescent="0.3">
      <c r="A78" s="15"/>
      <c r="B78" s="242"/>
      <c r="C78" s="176"/>
    </row>
    <row r="79" spans="1:6" x14ac:dyDescent="0.3">
      <c r="A79" s="152" t="s">
        <v>299</v>
      </c>
      <c r="B79" s="120"/>
      <c r="C79" s="120"/>
      <c r="D79" s="120"/>
      <c r="E79" s="120"/>
      <c r="F79" s="120"/>
    </row>
    <row r="80" spans="1:6" x14ac:dyDescent="0.3">
      <c r="A80" s="84"/>
      <c r="B80" s="84"/>
      <c r="C80" s="84"/>
      <c r="D80" s="84"/>
      <c r="E80" s="84"/>
      <c r="F80" s="84"/>
    </row>
    <row r="81" spans="1:6" x14ac:dyDescent="0.3">
      <c r="A81" s="243" t="s">
        <v>300</v>
      </c>
      <c r="B81" s="244">
        <v>92840000</v>
      </c>
      <c r="C81" s="84"/>
      <c r="D81" s="84"/>
      <c r="E81" s="84"/>
      <c r="F81" s="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20" zoomScaleNormal="120" workbookViewId="0">
      <selection activeCell="D15" sqref="D15"/>
    </sheetView>
  </sheetViews>
  <sheetFormatPr defaultRowHeight="14.4" x14ac:dyDescent="0.3"/>
  <cols>
    <col min="1" max="1" width="17.44140625" customWidth="1"/>
    <col min="2" max="6" width="11" customWidth="1"/>
    <col min="8" max="8" width="17.109375" bestFit="1" customWidth="1"/>
  </cols>
  <sheetData>
    <row r="1" spans="1:8" x14ac:dyDescent="0.3">
      <c r="A1" s="145" t="s">
        <v>318</v>
      </c>
    </row>
    <row r="3" spans="1:8" x14ac:dyDescent="0.3">
      <c r="A3" s="199" t="s">
        <v>327</v>
      </c>
      <c r="B3" s="257" t="s">
        <v>319</v>
      </c>
      <c r="C3" s="257" t="s">
        <v>320</v>
      </c>
      <c r="D3" s="257" t="s">
        <v>321</v>
      </c>
      <c r="E3" s="257" t="s">
        <v>322</v>
      </c>
      <c r="F3" s="257" t="s">
        <v>323</v>
      </c>
      <c r="H3" s="257" t="s">
        <v>328</v>
      </c>
    </row>
    <row r="4" spans="1:8" x14ac:dyDescent="0.3">
      <c r="A4" s="257" t="s">
        <v>137</v>
      </c>
      <c r="B4" s="261">
        <v>80</v>
      </c>
      <c r="C4" s="261">
        <v>92</v>
      </c>
      <c r="D4" s="261">
        <v>99</v>
      </c>
      <c r="E4" s="261">
        <v>108</v>
      </c>
      <c r="F4" s="261">
        <v>99</v>
      </c>
      <c r="H4" s="262">
        <f>SUM(B4:F4)/SUM($B$4:$F$7)</f>
        <v>0.38270616493194554</v>
      </c>
    </row>
    <row r="5" spans="1:8" x14ac:dyDescent="0.3">
      <c r="A5" s="257" t="s">
        <v>138</v>
      </c>
      <c r="B5" s="261">
        <v>0</v>
      </c>
      <c r="C5" s="261">
        <v>0</v>
      </c>
      <c r="D5" s="261">
        <v>0</v>
      </c>
      <c r="E5" s="261">
        <v>0</v>
      </c>
      <c r="F5" s="261">
        <v>0</v>
      </c>
      <c r="H5" s="262">
        <f t="shared" ref="H5:H7" si="0">SUM(B5:F5)/SUM($B$4:$F$7)</f>
        <v>0</v>
      </c>
    </row>
    <row r="6" spans="1:8" x14ac:dyDescent="0.3">
      <c r="A6" s="257" t="s">
        <v>292</v>
      </c>
      <c r="B6" s="261">
        <v>137</v>
      </c>
      <c r="C6" s="261">
        <v>116</v>
      </c>
      <c r="D6" s="261">
        <v>111</v>
      </c>
      <c r="E6" s="261">
        <v>97</v>
      </c>
      <c r="F6" s="261">
        <v>92</v>
      </c>
      <c r="H6" s="262">
        <f t="shared" si="0"/>
        <v>0.44275420336269017</v>
      </c>
    </row>
    <row r="7" spans="1:8" x14ac:dyDescent="0.3">
      <c r="A7" s="257" t="s">
        <v>139</v>
      </c>
      <c r="B7" s="261">
        <v>31</v>
      </c>
      <c r="C7" s="261">
        <v>71</v>
      </c>
      <c r="D7" s="261">
        <v>71</v>
      </c>
      <c r="E7" s="261">
        <v>45</v>
      </c>
      <c r="F7" s="261">
        <v>0</v>
      </c>
      <c r="H7" s="262">
        <f t="shared" si="0"/>
        <v>0.1745396317053643</v>
      </c>
    </row>
    <row r="10" spans="1:8" x14ac:dyDescent="0.3">
      <c r="A10" s="259" t="s">
        <v>324</v>
      </c>
    </row>
    <row r="11" spans="1:8" x14ac:dyDescent="0.3">
      <c r="A11" t="s">
        <v>326</v>
      </c>
    </row>
    <row r="12" spans="1:8" x14ac:dyDescent="0.3">
      <c r="A12" s="260" t="s">
        <v>325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H33" sqref="H33"/>
    </sheetView>
  </sheetViews>
  <sheetFormatPr defaultRowHeight="14.4" x14ac:dyDescent="0.3"/>
  <cols>
    <col min="1" max="1" width="8.88671875" style="84"/>
    <col min="2" max="2" width="4.6640625" customWidth="1"/>
    <col min="3" max="3" width="42.5546875" bestFit="1" customWidth="1"/>
    <col min="4" max="4" width="6" style="84" bestFit="1" customWidth="1"/>
    <col min="5" max="5" width="19.5546875" bestFit="1" customWidth="1"/>
    <col min="7" max="7" width="10.109375" bestFit="1" customWidth="1"/>
  </cols>
  <sheetData>
    <row r="1" spans="1:9" s="84" customFormat="1" x14ac:dyDescent="0.3">
      <c r="A1" s="145" t="s">
        <v>330</v>
      </c>
    </row>
    <row r="2" spans="1:9" s="84" customFormat="1" x14ac:dyDescent="0.3"/>
    <row r="3" spans="1:9" x14ac:dyDescent="0.3">
      <c r="B3" s="257" t="s">
        <v>329</v>
      </c>
      <c r="C3" s="257"/>
      <c r="D3" s="257"/>
      <c r="E3" s="257"/>
      <c r="F3" s="258"/>
      <c r="G3" s="258"/>
      <c r="H3" s="258"/>
      <c r="I3" s="258"/>
    </row>
    <row r="4" spans="1:9" ht="15" thickBot="1" x14ac:dyDescent="0.35">
      <c r="B4" s="86" t="s">
        <v>132</v>
      </c>
      <c r="C4" s="85"/>
      <c r="D4" s="86" t="s">
        <v>158</v>
      </c>
      <c r="E4" s="86" t="s">
        <v>140</v>
      </c>
    </row>
    <row r="5" spans="1:9" x14ac:dyDescent="0.3">
      <c r="B5" s="87" t="s">
        <v>133</v>
      </c>
      <c r="C5" s="87" t="s">
        <v>137</v>
      </c>
      <c r="D5" s="87">
        <v>3</v>
      </c>
      <c r="E5" s="143">
        <f>'Entry usage'!H4*$E$25</f>
        <v>109560.54339311449</v>
      </c>
    </row>
    <row r="6" spans="1:9" x14ac:dyDescent="0.3">
      <c r="B6" s="88" t="s">
        <v>134</v>
      </c>
      <c r="C6" s="88" t="s">
        <v>138</v>
      </c>
      <c r="D6" s="88">
        <v>4</v>
      </c>
      <c r="E6" s="143">
        <f>'Entry usage'!H5*$E$25</f>
        <v>0</v>
      </c>
    </row>
    <row r="7" spans="1:9" x14ac:dyDescent="0.3">
      <c r="B7" s="88" t="s">
        <v>135</v>
      </c>
      <c r="C7" s="88" t="s">
        <v>142</v>
      </c>
      <c r="D7" s="88">
        <v>2</v>
      </c>
      <c r="E7" s="143">
        <f>'Entry usage'!H6*$E$25</f>
        <v>126751.00522257808</v>
      </c>
    </row>
    <row r="8" spans="1:9" x14ac:dyDescent="0.3">
      <c r="B8" s="88" t="s">
        <v>136</v>
      </c>
      <c r="C8" s="88" t="s">
        <v>139</v>
      </c>
      <c r="D8" s="88">
        <v>7</v>
      </c>
      <c r="E8" s="143">
        <f>'Entry usage'!H7*$E$25</f>
        <v>49966.942384307455</v>
      </c>
    </row>
    <row r="9" spans="1:9" ht="15" thickBot="1" x14ac:dyDescent="0.35">
      <c r="B9" s="82"/>
      <c r="C9" s="83" t="s">
        <v>141</v>
      </c>
      <c r="D9" s="83"/>
      <c r="E9" s="144">
        <f>SUM(E5:E8)</f>
        <v>286278.49100000004</v>
      </c>
    </row>
    <row r="10" spans="1:9" s="84" customFormat="1" x14ac:dyDescent="0.3">
      <c r="B10" s="15"/>
      <c r="C10" s="197"/>
      <c r="D10" s="197"/>
      <c r="E10" s="263"/>
    </row>
    <row r="12" spans="1:9" x14ac:dyDescent="0.3">
      <c r="B12" s="257" t="s">
        <v>331</v>
      </c>
      <c r="C12" s="257"/>
      <c r="D12" s="257"/>
      <c r="E12" s="257"/>
      <c r="F12" s="163"/>
      <c r="G12" s="163"/>
      <c r="H12" s="163"/>
      <c r="I12" s="163"/>
    </row>
    <row r="13" spans="1:9" ht="15" thickBot="1" x14ac:dyDescent="0.35">
      <c r="B13" s="86" t="s">
        <v>143</v>
      </c>
      <c r="C13" s="85"/>
      <c r="D13" s="86" t="s">
        <v>158</v>
      </c>
      <c r="E13" s="86" t="s">
        <v>140</v>
      </c>
    </row>
    <row r="14" spans="1:9" x14ac:dyDescent="0.3">
      <c r="B14" s="87" t="s">
        <v>133</v>
      </c>
      <c r="C14" s="87" t="s">
        <v>137</v>
      </c>
      <c r="D14" s="87">
        <v>3</v>
      </c>
      <c r="E14" s="228">
        <v>0</v>
      </c>
      <c r="G14" s="147"/>
    </row>
    <row r="15" spans="1:9" x14ac:dyDescent="0.3">
      <c r="B15" s="88" t="s">
        <v>134</v>
      </c>
      <c r="C15" s="88" t="s">
        <v>138</v>
      </c>
      <c r="D15" s="88">
        <v>4</v>
      </c>
      <c r="E15" s="229">
        <v>0</v>
      </c>
      <c r="G15" s="147"/>
    </row>
    <row r="16" spans="1:9" x14ac:dyDescent="0.3">
      <c r="B16" s="88" t="s">
        <v>135</v>
      </c>
      <c r="C16" s="88" t="s">
        <v>142</v>
      </c>
      <c r="D16" s="88">
        <v>2</v>
      </c>
      <c r="E16" s="229">
        <v>0</v>
      </c>
      <c r="G16" s="147"/>
    </row>
    <row r="17" spans="2:7" s="84" customFormat="1" x14ac:dyDescent="0.3">
      <c r="B17" s="88" t="s">
        <v>136</v>
      </c>
      <c r="C17" s="88" t="s">
        <v>139</v>
      </c>
      <c r="D17" s="88">
        <v>7</v>
      </c>
      <c r="E17" s="229">
        <v>0</v>
      </c>
      <c r="G17" s="147"/>
    </row>
    <row r="18" spans="2:7" s="84" customFormat="1" x14ac:dyDescent="0.3">
      <c r="B18" s="88" t="s">
        <v>144</v>
      </c>
      <c r="C18" s="88" t="s">
        <v>145</v>
      </c>
      <c r="D18" s="88">
        <v>1</v>
      </c>
      <c r="E18" s="143">
        <f>Parameters!C70/1000</f>
        <v>66304.565000000002</v>
      </c>
      <c r="G18" s="147"/>
    </row>
    <row r="19" spans="2:7" s="84" customFormat="1" x14ac:dyDescent="0.3">
      <c r="B19" s="88" t="s">
        <v>146</v>
      </c>
      <c r="C19" s="88" t="s">
        <v>156</v>
      </c>
      <c r="D19" s="88">
        <v>2</v>
      </c>
      <c r="E19" s="143">
        <f>Parameters!C71/1000</f>
        <v>79306.36</v>
      </c>
      <c r="G19" s="147"/>
    </row>
    <row r="20" spans="2:7" s="84" customFormat="1" x14ac:dyDescent="0.3">
      <c r="B20" s="88" t="s">
        <v>147</v>
      </c>
      <c r="C20" s="88" t="s">
        <v>155</v>
      </c>
      <c r="D20" s="88">
        <v>2</v>
      </c>
      <c r="E20" s="143">
        <f>Parameters!C72/1000</f>
        <v>68813.756999999998</v>
      </c>
      <c r="G20" s="147"/>
    </row>
    <row r="21" spans="2:7" s="84" customFormat="1" x14ac:dyDescent="0.3">
      <c r="B21" s="88" t="s">
        <v>148</v>
      </c>
      <c r="C21" s="88" t="s">
        <v>157</v>
      </c>
      <c r="D21" s="88">
        <v>3</v>
      </c>
      <c r="E21" s="143">
        <f>Parameters!C73/1000</f>
        <v>33836.025999999998</v>
      </c>
      <c r="G21" s="147"/>
    </row>
    <row r="22" spans="2:7" s="84" customFormat="1" x14ac:dyDescent="0.3">
      <c r="B22" s="88" t="s">
        <v>149</v>
      </c>
      <c r="C22" s="88" t="s">
        <v>152</v>
      </c>
      <c r="D22" s="88">
        <v>4</v>
      </c>
      <c r="E22" s="143">
        <f>Parameters!C74/1000</f>
        <v>4768.1540000000005</v>
      </c>
      <c r="G22" s="147"/>
    </row>
    <row r="23" spans="2:7" s="84" customFormat="1" x14ac:dyDescent="0.3">
      <c r="B23" s="88" t="s">
        <v>150</v>
      </c>
      <c r="C23" s="88" t="s">
        <v>153</v>
      </c>
      <c r="D23" s="88">
        <v>7</v>
      </c>
      <c r="E23" s="143">
        <f>Parameters!C75/1000</f>
        <v>29721.968000000001</v>
      </c>
      <c r="G23" s="147"/>
    </row>
    <row r="24" spans="2:7" x14ac:dyDescent="0.3">
      <c r="B24" s="88" t="s">
        <v>151</v>
      </c>
      <c r="C24" s="88" t="s">
        <v>154</v>
      </c>
      <c r="D24" s="88">
        <v>8</v>
      </c>
      <c r="E24" s="143">
        <f>Parameters!C76/1000</f>
        <v>3527.6610000000001</v>
      </c>
      <c r="G24" s="147"/>
    </row>
    <row r="25" spans="2:7" ht="15" thickBot="1" x14ac:dyDescent="0.35">
      <c r="B25" s="82"/>
      <c r="C25" s="83" t="s">
        <v>141</v>
      </c>
      <c r="D25" s="83"/>
      <c r="E25" s="144">
        <f>SUM(E14:E24)</f>
        <v>286278.49100000004</v>
      </c>
    </row>
    <row r="28" spans="2:7" ht="15" thickBot="1" x14ac:dyDescent="0.35">
      <c r="B28" s="86" t="s">
        <v>159</v>
      </c>
      <c r="C28" s="85"/>
      <c r="D28" s="86" t="s">
        <v>158</v>
      </c>
      <c r="E28" s="84"/>
    </row>
    <row r="29" spans="2:7" x14ac:dyDescent="0.3">
      <c r="B29" s="87" t="s">
        <v>160</v>
      </c>
      <c r="C29" s="87" t="s">
        <v>172</v>
      </c>
      <c r="D29" s="90" t="s">
        <v>168</v>
      </c>
      <c r="E29" s="84"/>
    </row>
    <row r="30" spans="2:7" x14ac:dyDescent="0.3">
      <c r="B30" s="88" t="s">
        <v>161</v>
      </c>
      <c r="C30" s="88" t="s">
        <v>173</v>
      </c>
      <c r="D30" s="89" t="s">
        <v>169</v>
      </c>
      <c r="E30" s="84"/>
    </row>
    <row r="31" spans="2:7" x14ac:dyDescent="0.3">
      <c r="B31" s="88" t="s">
        <v>171</v>
      </c>
      <c r="C31" s="88" t="s">
        <v>174</v>
      </c>
      <c r="D31" s="89" t="s">
        <v>170</v>
      </c>
      <c r="E31" s="84"/>
    </row>
    <row r="32" spans="2:7" x14ac:dyDescent="0.3">
      <c r="B32" s="88" t="s">
        <v>162</v>
      </c>
      <c r="C32" s="88" t="s">
        <v>175</v>
      </c>
      <c r="D32" s="88">
        <v>1</v>
      </c>
      <c r="E32" s="84"/>
    </row>
    <row r="33" spans="2:5" x14ac:dyDescent="0.3">
      <c r="B33" s="88" t="s">
        <v>163</v>
      </c>
      <c r="C33" s="88" t="s">
        <v>176</v>
      </c>
      <c r="D33" s="88">
        <v>2</v>
      </c>
      <c r="E33" s="84"/>
    </row>
    <row r="34" spans="2:5" x14ac:dyDescent="0.3">
      <c r="B34" s="88" t="s">
        <v>164</v>
      </c>
      <c r="C34" s="88" t="s">
        <v>177</v>
      </c>
      <c r="D34" s="88">
        <v>3</v>
      </c>
      <c r="E34" s="84"/>
    </row>
    <row r="35" spans="2:5" x14ac:dyDescent="0.3">
      <c r="B35" s="88" t="s">
        <v>165</v>
      </c>
      <c r="C35" s="88" t="s">
        <v>178</v>
      </c>
      <c r="D35" s="88">
        <v>4</v>
      </c>
      <c r="E35" s="84"/>
    </row>
    <row r="36" spans="2:5" x14ac:dyDescent="0.3">
      <c r="B36" s="88" t="s">
        <v>166</v>
      </c>
      <c r="C36" s="88" t="s">
        <v>179</v>
      </c>
      <c r="D36" s="88">
        <v>7</v>
      </c>
      <c r="E36" s="84"/>
    </row>
    <row r="37" spans="2:5" ht="15" thickBot="1" x14ac:dyDescent="0.35">
      <c r="B37" s="82" t="s">
        <v>167</v>
      </c>
      <c r="C37" s="82" t="s">
        <v>180</v>
      </c>
      <c r="D37" s="82">
        <v>8</v>
      </c>
      <c r="E37" s="84"/>
    </row>
    <row r="38" spans="2:5" x14ac:dyDescent="0.3">
      <c r="E38" s="8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4"/>
  <sheetViews>
    <sheetView zoomScale="90" zoomScaleNormal="90" workbookViewId="0">
      <pane ySplit="13" topLeftCell="A45" activePane="bottomLeft" state="frozen"/>
      <selection pane="bottomLeft" activeCell="H114" sqref="H114"/>
    </sheetView>
  </sheetViews>
  <sheetFormatPr defaultRowHeight="14.4" x14ac:dyDescent="0.3"/>
  <cols>
    <col min="2" max="2" width="37" bestFit="1" customWidth="1"/>
    <col min="3" max="3" width="30.109375" bestFit="1" customWidth="1"/>
    <col min="4" max="4" width="13.88671875" customWidth="1"/>
    <col min="5" max="5" width="14.21875" customWidth="1"/>
    <col min="7" max="7" width="10.5546875" bestFit="1" customWidth="1"/>
    <col min="8" max="8" width="15.5546875" style="84" customWidth="1"/>
    <col min="10" max="10" width="13.109375" bestFit="1" customWidth="1"/>
  </cols>
  <sheetData>
    <row r="1" spans="1:8" s="84" customFormat="1" ht="15" thickBot="1" x14ac:dyDescent="0.35"/>
    <row r="2" spans="1:8" s="84" customFormat="1" ht="31.2" customHeight="1" thickBot="1" x14ac:dyDescent="0.35">
      <c r="D2" s="5" t="s">
        <v>158</v>
      </c>
      <c r="E2" s="5" t="s">
        <v>3</v>
      </c>
    </row>
    <row r="3" spans="1:8" s="84" customFormat="1" x14ac:dyDescent="0.3">
      <c r="D3" s="153">
        <v>1</v>
      </c>
      <c r="E3" s="154">
        <f>E14</f>
        <v>279.72700000000009</v>
      </c>
    </row>
    <row r="4" spans="1:8" s="84" customFormat="1" x14ac:dyDescent="0.3">
      <c r="D4" s="155">
        <v>2</v>
      </c>
      <c r="E4" s="156">
        <f>+E49</f>
        <v>341.22300000000001</v>
      </c>
    </row>
    <row r="5" spans="1:8" s="84" customFormat="1" x14ac:dyDescent="0.3">
      <c r="D5" s="155">
        <v>3</v>
      </c>
      <c r="E5" s="157">
        <f>+E101</f>
        <v>225.773</v>
      </c>
    </row>
    <row r="6" spans="1:8" s="84" customFormat="1" x14ac:dyDescent="0.3">
      <c r="D6" s="155">
        <v>4</v>
      </c>
      <c r="E6" s="157">
        <f>+E122</f>
        <v>94.706000000000003</v>
      </c>
    </row>
    <row r="7" spans="1:8" s="84" customFormat="1" x14ac:dyDescent="0.3">
      <c r="D7" s="155">
        <v>5</v>
      </c>
      <c r="E7" s="157">
        <f>+E137</f>
        <v>188.327</v>
      </c>
    </row>
    <row r="8" spans="1:8" s="84" customFormat="1" x14ac:dyDescent="0.3">
      <c r="D8" s="155">
        <v>6</v>
      </c>
      <c r="E8" s="157">
        <f>+E152</f>
        <v>76.123999999999995</v>
      </c>
    </row>
    <row r="9" spans="1:8" s="84" customFormat="1" x14ac:dyDescent="0.3">
      <c r="D9" s="155">
        <v>7</v>
      </c>
      <c r="E9" s="157">
        <f>+E166</f>
        <v>92.420000000000016</v>
      </c>
    </row>
    <row r="10" spans="1:8" s="84" customFormat="1" ht="15" thickBot="1" x14ac:dyDescent="0.35">
      <c r="D10" s="158">
        <v>8</v>
      </c>
      <c r="E10" s="159">
        <f>+E178</f>
        <v>76.34</v>
      </c>
    </row>
    <row r="11" spans="1:8" s="84" customFormat="1" x14ac:dyDescent="0.3">
      <c r="D11"/>
      <c r="E11" s="141">
        <f>SUM(E3:E10)</f>
        <v>1374.64</v>
      </c>
    </row>
    <row r="12" spans="1:8" ht="15" thickBot="1" x14ac:dyDescent="0.35">
      <c r="A12" s="1"/>
      <c r="B12" s="1"/>
      <c r="C12" s="1"/>
      <c r="D12" s="1"/>
      <c r="E12" s="1"/>
    </row>
    <row r="13" spans="1:8" ht="29.4" thickBot="1" x14ac:dyDescent="0.35">
      <c r="A13" s="320" t="s">
        <v>0</v>
      </c>
      <c r="B13" s="321"/>
      <c r="C13" s="4" t="s">
        <v>1</v>
      </c>
      <c r="D13" s="5" t="s">
        <v>2</v>
      </c>
      <c r="E13" s="5" t="s">
        <v>3</v>
      </c>
      <c r="G13" s="4" t="s">
        <v>217</v>
      </c>
      <c r="H13" s="5" t="s">
        <v>3</v>
      </c>
    </row>
    <row r="14" spans="1:8" ht="15" thickBot="1" x14ac:dyDescent="0.35">
      <c r="A14" s="1"/>
      <c r="B14" s="1"/>
      <c r="C14" s="325" t="s">
        <v>4</v>
      </c>
      <c r="D14" s="325"/>
      <c r="E14" s="102">
        <f>SUM(E15:E45)</f>
        <v>279.72700000000009</v>
      </c>
    </row>
    <row r="15" spans="1:8" ht="14.4" customHeight="1" x14ac:dyDescent="0.3">
      <c r="A15" s="326" t="s">
        <v>5</v>
      </c>
      <c r="B15" s="329" t="s">
        <v>218</v>
      </c>
      <c r="C15" s="44" t="s">
        <v>6</v>
      </c>
      <c r="D15" s="322">
        <v>700</v>
      </c>
      <c r="E15" s="103">
        <v>3.0550000000000002</v>
      </c>
      <c r="G15" s="123" t="s">
        <v>198</v>
      </c>
      <c r="H15" s="2">
        <f>SUM(E15:E20)</f>
        <v>83.582999999999998</v>
      </c>
    </row>
    <row r="16" spans="1:8" x14ac:dyDescent="0.3">
      <c r="A16" s="327"/>
      <c r="B16" s="330"/>
      <c r="C16" s="45" t="s">
        <v>7</v>
      </c>
      <c r="D16" s="323"/>
      <c r="E16" s="104">
        <v>13.86</v>
      </c>
      <c r="G16" s="123"/>
    </row>
    <row r="17" spans="1:8" x14ac:dyDescent="0.3">
      <c r="A17" s="327"/>
      <c r="B17" s="330"/>
      <c r="C17" s="45" t="s">
        <v>8</v>
      </c>
      <c r="D17" s="323"/>
      <c r="E17" s="104">
        <v>8.6180000000000003</v>
      </c>
      <c r="G17" s="123"/>
    </row>
    <row r="18" spans="1:8" x14ac:dyDescent="0.3">
      <c r="A18" s="327"/>
      <c r="B18" s="330"/>
      <c r="C18" s="45" t="s">
        <v>9</v>
      </c>
      <c r="D18" s="323"/>
      <c r="E18" s="104">
        <v>20.123999999999999</v>
      </c>
      <c r="G18" s="123"/>
    </row>
    <row r="19" spans="1:8" x14ac:dyDescent="0.3">
      <c r="A19" s="327"/>
      <c r="B19" s="330"/>
      <c r="C19" s="45" t="s">
        <v>10</v>
      </c>
      <c r="D19" s="323"/>
      <c r="E19" s="104">
        <v>16.13</v>
      </c>
      <c r="G19" s="123"/>
    </row>
    <row r="20" spans="1:8" x14ac:dyDescent="0.3">
      <c r="A20" s="327"/>
      <c r="B20" s="330"/>
      <c r="C20" s="45" t="s">
        <v>11</v>
      </c>
      <c r="D20" s="323"/>
      <c r="E20" s="104">
        <v>21.795999999999999</v>
      </c>
      <c r="G20" s="123"/>
    </row>
    <row r="21" spans="1:8" x14ac:dyDescent="0.3">
      <c r="A21" s="327"/>
      <c r="B21" s="330"/>
      <c r="C21" s="130" t="s">
        <v>12</v>
      </c>
      <c r="D21" s="323"/>
      <c r="E21" s="128">
        <v>9.9480000000000004</v>
      </c>
      <c r="G21" s="120" t="s">
        <v>200</v>
      </c>
      <c r="H21" s="2">
        <f>SUM(E21:E27)</f>
        <v>90.234000000000009</v>
      </c>
    </row>
    <row r="22" spans="1:8" x14ac:dyDescent="0.3">
      <c r="A22" s="327"/>
      <c r="B22" s="330"/>
      <c r="C22" s="130" t="s">
        <v>13</v>
      </c>
      <c r="D22" s="323"/>
      <c r="E22" s="128">
        <v>12.39</v>
      </c>
      <c r="G22" s="120"/>
    </row>
    <row r="23" spans="1:8" x14ac:dyDescent="0.3">
      <c r="A23" s="327"/>
      <c r="B23" s="330"/>
      <c r="C23" s="130" t="s">
        <v>13</v>
      </c>
      <c r="D23" s="323"/>
      <c r="E23" s="128">
        <v>4.5540000000000003</v>
      </c>
      <c r="G23" s="120"/>
    </row>
    <row r="24" spans="1:8" x14ac:dyDescent="0.3">
      <c r="A24" s="327"/>
      <c r="B24" s="330"/>
      <c r="C24" s="130" t="s">
        <v>14</v>
      </c>
      <c r="D24" s="323"/>
      <c r="E24" s="128">
        <v>25.257999999999999</v>
      </c>
      <c r="G24" s="120"/>
    </row>
    <row r="25" spans="1:8" x14ac:dyDescent="0.3">
      <c r="A25" s="327"/>
      <c r="B25" s="330"/>
      <c r="C25" s="130" t="s">
        <v>15</v>
      </c>
      <c r="D25" s="323"/>
      <c r="E25" s="128">
        <v>5.66</v>
      </c>
      <c r="G25" s="120"/>
    </row>
    <row r="26" spans="1:8" x14ac:dyDescent="0.3">
      <c r="A26" s="327"/>
      <c r="B26" s="330"/>
      <c r="C26" s="130" t="s">
        <v>16</v>
      </c>
      <c r="D26" s="323"/>
      <c r="E26" s="128">
        <v>24.46</v>
      </c>
      <c r="G26" s="120"/>
    </row>
    <row r="27" spans="1:8" ht="15" thickBot="1" x14ac:dyDescent="0.35">
      <c r="A27" s="327"/>
      <c r="B27" s="331"/>
      <c r="C27" s="131" t="s">
        <v>17</v>
      </c>
      <c r="D27" s="324"/>
      <c r="E27" s="129">
        <v>7.9640000000000004</v>
      </c>
      <c r="G27" s="120"/>
    </row>
    <row r="28" spans="1:8" ht="14.4" customHeight="1" x14ac:dyDescent="0.3">
      <c r="A28" s="327"/>
      <c r="B28" s="329" t="s">
        <v>18</v>
      </c>
      <c r="C28" s="39" t="s">
        <v>7</v>
      </c>
      <c r="D28" s="322">
        <v>400</v>
      </c>
      <c r="E28" s="28">
        <v>15.561999999999999</v>
      </c>
      <c r="G28" s="121" t="s">
        <v>199</v>
      </c>
      <c r="H28" s="2">
        <f>SUM(E28:E45)</f>
        <v>105.91000000000001</v>
      </c>
    </row>
    <row r="29" spans="1:8" x14ac:dyDescent="0.3">
      <c r="A29" s="327"/>
      <c r="B29" s="330"/>
      <c r="C29" s="40" t="s">
        <v>19</v>
      </c>
      <c r="D29" s="323"/>
      <c r="E29" s="29">
        <v>0.55000000000000004</v>
      </c>
      <c r="G29" s="121"/>
    </row>
    <row r="30" spans="1:8" x14ac:dyDescent="0.3">
      <c r="A30" s="327"/>
      <c r="B30" s="330"/>
      <c r="C30" s="40" t="s">
        <v>20</v>
      </c>
      <c r="D30" s="323"/>
      <c r="E30" s="29">
        <v>0.72099999999999997</v>
      </c>
      <c r="G30" s="121"/>
    </row>
    <row r="31" spans="1:8" x14ac:dyDescent="0.3">
      <c r="A31" s="327"/>
      <c r="B31" s="330"/>
      <c r="C31" s="40" t="s">
        <v>21</v>
      </c>
      <c r="D31" s="323"/>
      <c r="E31" s="29">
        <v>1.1990000000000001</v>
      </c>
      <c r="G31" s="121"/>
    </row>
    <row r="32" spans="1:8" ht="15" thickBot="1" x14ac:dyDescent="0.35">
      <c r="A32" s="327"/>
      <c r="B32" s="331"/>
      <c r="C32" s="41" t="s">
        <v>22</v>
      </c>
      <c r="D32" s="324"/>
      <c r="E32" s="30">
        <v>1.5580000000000001</v>
      </c>
      <c r="G32" s="121"/>
    </row>
    <row r="33" spans="1:7" ht="15" thickBot="1" x14ac:dyDescent="0.35">
      <c r="A33" s="327"/>
      <c r="B33" s="10" t="s">
        <v>23</v>
      </c>
      <c r="C33" s="42" t="s">
        <v>19</v>
      </c>
      <c r="D33" s="11">
        <v>250</v>
      </c>
      <c r="E33" s="31">
        <v>15.65</v>
      </c>
      <c r="G33" s="121"/>
    </row>
    <row r="34" spans="1:7" ht="14.4" customHeight="1" x14ac:dyDescent="0.3">
      <c r="A34" s="327"/>
      <c r="B34" s="329" t="s">
        <v>24</v>
      </c>
      <c r="C34" s="39" t="s">
        <v>11</v>
      </c>
      <c r="D34" s="322">
        <v>700</v>
      </c>
      <c r="E34" s="28">
        <v>4.782</v>
      </c>
      <c r="G34" s="121"/>
    </row>
    <row r="35" spans="1:7" x14ac:dyDescent="0.3">
      <c r="A35" s="327"/>
      <c r="B35" s="330"/>
      <c r="C35" s="40" t="s">
        <v>10</v>
      </c>
      <c r="D35" s="323"/>
      <c r="E35" s="29">
        <v>12.875999999999999</v>
      </c>
      <c r="G35" s="121"/>
    </row>
    <row r="36" spans="1:7" x14ac:dyDescent="0.3">
      <c r="A36" s="327"/>
      <c r="B36" s="330"/>
      <c r="C36" s="40" t="s">
        <v>25</v>
      </c>
      <c r="D36" s="323"/>
      <c r="E36" s="29">
        <v>5.1660000000000004</v>
      </c>
      <c r="G36" s="121"/>
    </row>
    <row r="37" spans="1:7" ht="15" thickBot="1" x14ac:dyDescent="0.35">
      <c r="A37" s="327"/>
      <c r="B37" s="331"/>
      <c r="C37" s="40" t="s">
        <v>26</v>
      </c>
      <c r="D37" s="324"/>
      <c r="E37" s="29">
        <v>10.066000000000001</v>
      </c>
      <c r="G37" s="121"/>
    </row>
    <row r="38" spans="1:7" ht="15" thickBot="1" x14ac:dyDescent="0.35">
      <c r="A38" s="327"/>
      <c r="B38" s="10" t="s">
        <v>27</v>
      </c>
      <c r="C38" s="42" t="s">
        <v>11</v>
      </c>
      <c r="D38" s="11">
        <v>500</v>
      </c>
      <c r="E38" s="31">
        <v>1.24</v>
      </c>
      <c r="G38" s="121"/>
    </row>
    <row r="39" spans="1:7" ht="14.4" customHeight="1" x14ac:dyDescent="0.3">
      <c r="A39" s="327"/>
      <c r="B39" s="329" t="s">
        <v>28</v>
      </c>
      <c r="C39" s="39" t="s">
        <v>11</v>
      </c>
      <c r="D39" s="12">
        <v>700</v>
      </c>
      <c r="E39" s="28">
        <v>0.14399999999999999</v>
      </c>
      <c r="G39" s="121"/>
    </row>
    <row r="40" spans="1:7" ht="15" thickBot="1" x14ac:dyDescent="0.35">
      <c r="A40" s="327"/>
      <c r="B40" s="331"/>
      <c r="C40" s="40" t="s">
        <v>11</v>
      </c>
      <c r="D40" s="13">
        <v>400</v>
      </c>
      <c r="E40" s="32">
        <v>1.24</v>
      </c>
      <c r="G40" s="121"/>
    </row>
    <row r="41" spans="1:7" ht="14.4" customHeight="1" x14ac:dyDescent="0.3">
      <c r="A41" s="327"/>
      <c r="B41" s="329" t="s">
        <v>29</v>
      </c>
      <c r="C41" s="39" t="s">
        <v>11</v>
      </c>
      <c r="D41" s="322">
        <v>200</v>
      </c>
      <c r="E41" s="28">
        <v>5.4080000000000004</v>
      </c>
      <c r="G41" s="121"/>
    </row>
    <row r="42" spans="1:7" x14ac:dyDescent="0.3">
      <c r="A42" s="327"/>
      <c r="B42" s="330"/>
      <c r="C42" s="40" t="s">
        <v>12</v>
      </c>
      <c r="D42" s="323"/>
      <c r="E42" s="29">
        <v>5.5629999999999997</v>
      </c>
      <c r="G42" s="121"/>
    </row>
    <row r="43" spans="1:7" ht="15" thickBot="1" x14ac:dyDescent="0.35">
      <c r="A43" s="327"/>
      <c r="B43" s="331"/>
      <c r="C43" s="40" t="s">
        <v>30</v>
      </c>
      <c r="D43" s="324"/>
      <c r="E43" s="29">
        <v>0.45500000000000002</v>
      </c>
      <c r="G43" s="121"/>
    </row>
    <row r="44" spans="1:7" ht="14.4" customHeight="1" x14ac:dyDescent="0.3">
      <c r="A44" s="327"/>
      <c r="B44" s="329" t="s">
        <v>31</v>
      </c>
      <c r="C44" s="39" t="s">
        <v>11</v>
      </c>
      <c r="D44" s="322">
        <v>200</v>
      </c>
      <c r="E44" s="28">
        <v>14.518000000000001</v>
      </c>
      <c r="G44" s="121"/>
    </row>
    <row r="45" spans="1:7" ht="15" thickBot="1" x14ac:dyDescent="0.35">
      <c r="A45" s="328"/>
      <c r="B45" s="331"/>
      <c r="C45" s="43" t="s">
        <v>32</v>
      </c>
      <c r="D45" s="324"/>
      <c r="E45" s="33">
        <v>9.2119999999999997</v>
      </c>
      <c r="G45" s="121"/>
    </row>
    <row r="46" spans="1:7" x14ac:dyDescent="0.3">
      <c r="A46" s="14"/>
      <c r="B46" s="14"/>
      <c r="C46" s="15"/>
      <c r="D46" s="14"/>
      <c r="E46" s="16"/>
    </row>
    <row r="47" spans="1:7" ht="15" thickBot="1" x14ac:dyDescent="0.35">
      <c r="A47" s="14"/>
      <c r="B47" s="14"/>
      <c r="C47" s="15"/>
      <c r="D47" s="14"/>
      <c r="E47" s="16"/>
    </row>
    <row r="48" spans="1:7" s="84" customFormat="1" ht="29.4" thickBot="1" x14ac:dyDescent="0.35">
      <c r="A48" s="320" t="s">
        <v>0</v>
      </c>
      <c r="B48" s="321"/>
      <c r="C48" s="4" t="s">
        <v>1</v>
      </c>
      <c r="D48" s="5" t="s">
        <v>2</v>
      </c>
      <c r="E48" s="5" t="s">
        <v>3</v>
      </c>
    </row>
    <row r="49" spans="1:8" ht="15" thickBot="1" x14ac:dyDescent="0.35">
      <c r="A49" s="1"/>
      <c r="B49" s="1"/>
      <c r="C49" s="325" t="s">
        <v>33</v>
      </c>
      <c r="D49" s="325"/>
      <c r="E49" s="102">
        <f>SUM(E50:E96)</f>
        <v>341.22300000000001</v>
      </c>
    </row>
    <row r="50" spans="1:8" ht="14.4" customHeight="1" x14ac:dyDescent="0.3">
      <c r="A50" s="326" t="s">
        <v>34</v>
      </c>
      <c r="B50" s="329" t="s">
        <v>35</v>
      </c>
      <c r="C50" s="132" t="s">
        <v>36</v>
      </c>
      <c r="D50" s="322">
        <v>700</v>
      </c>
      <c r="E50" s="134">
        <v>0.255</v>
      </c>
      <c r="G50" s="136" t="s">
        <v>193</v>
      </c>
      <c r="H50" s="2">
        <f>SUM(E50:E57)</f>
        <v>77.989999999999995</v>
      </c>
    </row>
    <row r="51" spans="1:8" x14ac:dyDescent="0.3">
      <c r="A51" s="327"/>
      <c r="B51" s="330"/>
      <c r="C51" s="133" t="s">
        <v>37</v>
      </c>
      <c r="D51" s="323"/>
      <c r="E51" s="135">
        <v>21.763999999999999</v>
      </c>
      <c r="G51" s="136"/>
    </row>
    <row r="52" spans="1:8" x14ac:dyDescent="0.3">
      <c r="A52" s="327"/>
      <c r="B52" s="330"/>
      <c r="C52" s="133" t="s">
        <v>38</v>
      </c>
      <c r="D52" s="323"/>
      <c r="E52" s="135">
        <v>8.8889999999999993</v>
      </c>
      <c r="G52" s="136"/>
    </row>
    <row r="53" spans="1:8" x14ac:dyDescent="0.3">
      <c r="A53" s="327"/>
      <c r="B53" s="330"/>
      <c r="C53" s="133" t="s">
        <v>39</v>
      </c>
      <c r="D53" s="323"/>
      <c r="E53" s="135">
        <v>11.792</v>
      </c>
      <c r="G53" s="136"/>
    </row>
    <row r="54" spans="1:8" x14ac:dyDescent="0.3">
      <c r="A54" s="327"/>
      <c r="B54" s="330"/>
      <c r="C54" s="133" t="s">
        <v>40</v>
      </c>
      <c r="D54" s="323"/>
      <c r="E54" s="135">
        <v>1.29</v>
      </c>
      <c r="G54" s="136"/>
    </row>
    <row r="55" spans="1:8" x14ac:dyDescent="0.3">
      <c r="A55" s="327"/>
      <c r="B55" s="330"/>
      <c r="C55" s="133" t="s">
        <v>40</v>
      </c>
      <c r="D55" s="323"/>
      <c r="E55" s="135">
        <v>19.28</v>
      </c>
      <c r="G55" s="136"/>
    </row>
    <row r="56" spans="1:8" x14ac:dyDescent="0.3">
      <c r="A56" s="327"/>
      <c r="B56" s="330"/>
      <c r="C56" s="133" t="s">
        <v>41</v>
      </c>
      <c r="D56" s="323"/>
      <c r="E56" s="135">
        <v>13.6</v>
      </c>
      <c r="G56" s="136"/>
    </row>
    <row r="57" spans="1:8" x14ac:dyDescent="0.3">
      <c r="A57" s="327"/>
      <c r="B57" s="330"/>
      <c r="C57" s="133" t="s">
        <v>42</v>
      </c>
      <c r="D57" s="323"/>
      <c r="E57" s="135">
        <v>1.1200000000000001</v>
      </c>
      <c r="G57" s="136"/>
    </row>
    <row r="58" spans="1:8" x14ac:dyDescent="0.3">
      <c r="A58" s="327"/>
      <c r="B58" s="330"/>
      <c r="C58" s="45" t="s">
        <v>43</v>
      </c>
      <c r="D58" s="323"/>
      <c r="E58" s="67">
        <v>10.3</v>
      </c>
      <c r="G58" s="123" t="s">
        <v>191</v>
      </c>
      <c r="H58" s="2">
        <f>SUM(E58:E65)</f>
        <v>77.475000000000009</v>
      </c>
    </row>
    <row r="59" spans="1:8" x14ac:dyDescent="0.3">
      <c r="A59" s="327"/>
      <c r="B59" s="330"/>
      <c r="C59" s="45" t="s">
        <v>44</v>
      </c>
      <c r="D59" s="323"/>
      <c r="E59" s="67">
        <v>9.41</v>
      </c>
      <c r="G59" s="123"/>
    </row>
    <row r="60" spans="1:8" x14ac:dyDescent="0.3">
      <c r="A60" s="327"/>
      <c r="B60" s="330"/>
      <c r="C60" s="45" t="s">
        <v>45</v>
      </c>
      <c r="D60" s="323"/>
      <c r="E60" s="67">
        <v>6.8559999999999999</v>
      </c>
      <c r="G60" s="123"/>
    </row>
    <row r="61" spans="1:8" x14ac:dyDescent="0.3">
      <c r="A61" s="327"/>
      <c r="B61" s="330"/>
      <c r="C61" s="45" t="s">
        <v>46</v>
      </c>
      <c r="D61" s="323"/>
      <c r="E61" s="67">
        <v>10.984</v>
      </c>
      <c r="G61" s="123"/>
    </row>
    <row r="62" spans="1:8" x14ac:dyDescent="0.3">
      <c r="A62" s="327"/>
      <c r="B62" s="330"/>
      <c r="C62" s="45" t="s">
        <v>47</v>
      </c>
      <c r="D62" s="323"/>
      <c r="E62" s="67">
        <v>12.71</v>
      </c>
      <c r="G62" s="123"/>
    </row>
    <row r="63" spans="1:8" x14ac:dyDescent="0.3">
      <c r="A63" s="327"/>
      <c r="B63" s="330"/>
      <c r="C63" s="45" t="s">
        <v>48</v>
      </c>
      <c r="D63" s="323"/>
      <c r="E63" s="67">
        <v>1.45</v>
      </c>
      <c r="G63" s="123"/>
    </row>
    <row r="64" spans="1:8" x14ac:dyDescent="0.3">
      <c r="A64" s="327"/>
      <c r="B64" s="330"/>
      <c r="C64" s="45" t="s">
        <v>49</v>
      </c>
      <c r="D64" s="323"/>
      <c r="E64" s="67">
        <v>5.4050000000000002</v>
      </c>
      <c r="G64" s="123"/>
    </row>
    <row r="65" spans="1:8" x14ac:dyDescent="0.3">
      <c r="A65" s="327"/>
      <c r="B65" s="330"/>
      <c r="C65" s="45" t="s">
        <v>50</v>
      </c>
      <c r="D65" s="323"/>
      <c r="E65" s="67">
        <v>20.36</v>
      </c>
      <c r="G65" s="123"/>
    </row>
    <row r="66" spans="1:8" x14ac:dyDescent="0.3">
      <c r="A66" s="327"/>
      <c r="B66" s="330"/>
      <c r="C66" s="37" t="s">
        <v>51</v>
      </c>
      <c r="D66" s="323"/>
      <c r="E66" s="137">
        <v>7.9370000000000003</v>
      </c>
      <c r="G66" s="122" t="s">
        <v>189</v>
      </c>
      <c r="H66" s="2">
        <f>SUM(E66:E74)</f>
        <v>58.393000000000001</v>
      </c>
    </row>
    <row r="67" spans="1:8" ht="15" thickBot="1" x14ac:dyDescent="0.35">
      <c r="A67" s="327"/>
      <c r="B67" s="330"/>
      <c r="C67" s="38" t="s">
        <v>52</v>
      </c>
      <c r="D67" s="324"/>
      <c r="E67" s="138">
        <v>0.73599999999999999</v>
      </c>
      <c r="G67" s="122"/>
    </row>
    <row r="68" spans="1:8" x14ac:dyDescent="0.3">
      <c r="A68" s="327"/>
      <c r="B68" s="330"/>
      <c r="C68" s="36" t="s">
        <v>52</v>
      </c>
      <c r="D68" s="322">
        <v>500</v>
      </c>
      <c r="E68" s="139">
        <v>10.782</v>
      </c>
      <c r="G68" s="122"/>
    </row>
    <row r="69" spans="1:8" x14ac:dyDescent="0.3">
      <c r="A69" s="327"/>
      <c r="B69" s="330"/>
      <c r="C69" s="37" t="s">
        <v>53</v>
      </c>
      <c r="D69" s="323"/>
      <c r="E69" s="140">
        <v>11.896000000000001</v>
      </c>
      <c r="G69" s="122"/>
    </row>
    <row r="70" spans="1:8" x14ac:dyDescent="0.3">
      <c r="A70" s="327"/>
      <c r="B70" s="330"/>
      <c r="C70" s="37" t="s">
        <v>54</v>
      </c>
      <c r="D70" s="323"/>
      <c r="E70" s="140">
        <v>6.3070000000000004</v>
      </c>
      <c r="G70" s="122"/>
    </row>
    <row r="71" spans="1:8" x14ac:dyDescent="0.3">
      <c r="A71" s="327"/>
      <c r="B71" s="330"/>
      <c r="C71" s="37" t="s">
        <v>55</v>
      </c>
      <c r="D71" s="323"/>
      <c r="E71" s="140">
        <v>2.11</v>
      </c>
      <c r="G71" s="122"/>
    </row>
    <row r="72" spans="1:8" x14ac:dyDescent="0.3">
      <c r="A72" s="327"/>
      <c r="B72" s="330"/>
      <c r="C72" s="37" t="s">
        <v>56</v>
      </c>
      <c r="D72" s="323"/>
      <c r="E72" s="140">
        <v>6.3650000000000002</v>
      </c>
      <c r="G72" s="122"/>
    </row>
    <row r="73" spans="1:8" x14ac:dyDescent="0.3">
      <c r="A73" s="327"/>
      <c r="B73" s="330"/>
      <c r="C73" s="37" t="s">
        <v>57</v>
      </c>
      <c r="D73" s="323"/>
      <c r="E73" s="140">
        <v>4.6349999999999998</v>
      </c>
      <c r="G73" s="122"/>
    </row>
    <row r="74" spans="1:8" ht="15" thickBot="1" x14ac:dyDescent="0.35">
      <c r="A74" s="327"/>
      <c r="B74" s="331"/>
      <c r="C74" s="38" t="s">
        <v>57</v>
      </c>
      <c r="D74" s="324"/>
      <c r="E74" s="140">
        <v>7.625</v>
      </c>
      <c r="G74" s="122"/>
    </row>
    <row r="75" spans="1:8" ht="14.4" customHeight="1" x14ac:dyDescent="0.3">
      <c r="A75" s="327"/>
      <c r="B75" s="329" t="s">
        <v>58</v>
      </c>
      <c r="C75" s="34" t="s">
        <v>57</v>
      </c>
      <c r="D75" s="322">
        <v>200</v>
      </c>
      <c r="E75" s="58">
        <v>1.9370000000000001</v>
      </c>
      <c r="G75" s="124" t="s">
        <v>190</v>
      </c>
      <c r="H75" s="2">
        <f>SUM(E75:E80)</f>
        <v>30.25</v>
      </c>
    </row>
    <row r="76" spans="1:8" ht="15" thickBot="1" x14ac:dyDescent="0.35">
      <c r="A76" s="327"/>
      <c r="B76" s="331"/>
      <c r="C76" s="49" t="s">
        <v>59</v>
      </c>
      <c r="D76" s="324"/>
      <c r="E76" s="59">
        <v>4.5629999999999997</v>
      </c>
      <c r="G76" s="124"/>
    </row>
    <row r="77" spans="1:8" s="84" customFormat="1" x14ac:dyDescent="0.3">
      <c r="A77" s="327"/>
      <c r="B77" s="329" t="s">
        <v>214</v>
      </c>
      <c r="C77" s="100" t="s">
        <v>56</v>
      </c>
      <c r="D77" s="322">
        <v>300</v>
      </c>
      <c r="E77" s="58">
        <v>9.7899999999999991</v>
      </c>
      <c r="G77" s="124"/>
    </row>
    <row r="78" spans="1:8" s="84" customFormat="1" x14ac:dyDescent="0.3">
      <c r="A78" s="327"/>
      <c r="B78" s="330"/>
      <c r="C78" s="100" t="s">
        <v>55</v>
      </c>
      <c r="D78" s="323"/>
      <c r="E78" s="101">
        <v>8.2100000000000009</v>
      </c>
      <c r="G78" s="124"/>
    </row>
    <row r="79" spans="1:8" s="84" customFormat="1" x14ac:dyDescent="0.3">
      <c r="A79" s="327"/>
      <c r="B79" s="330"/>
      <c r="C79" s="100" t="s">
        <v>215</v>
      </c>
      <c r="D79" s="323"/>
      <c r="E79" s="101">
        <v>0.76</v>
      </c>
      <c r="G79" s="124"/>
    </row>
    <row r="80" spans="1:8" s="84" customFormat="1" ht="15" thickBot="1" x14ac:dyDescent="0.35">
      <c r="A80" s="327"/>
      <c r="B80" s="331"/>
      <c r="C80" s="100" t="s">
        <v>216</v>
      </c>
      <c r="D80" s="324"/>
      <c r="E80" s="101">
        <v>4.99</v>
      </c>
      <c r="G80" s="124"/>
    </row>
    <row r="81" spans="1:8" ht="14.4" customHeight="1" x14ac:dyDescent="0.3">
      <c r="A81" s="327"/>
      <c r="B81" s="329" t="s">
        <v>60</v>
      </c>
      <c r="C81" s="44" t="s">
        <v>36</v>
      </c>
      <c r="D81" s="322">
        <v>700</v>
      </c>
      <c r="E81" s="66">
        <v>11.52</v>
      </c>
      <c r="G81" s="123" t="s">
        <v>195</v>
      </c>
      <c r="H81" s="2">
        <f>SUM(E81:E82)</f>
        <v>19.059999999999999</v>
      </c>
    </row>
    <row r="82" spans="1:8" ht="15" thickBot="1" x14ac:dyDescent="0.35">
      <c r="A82" s="327"/>
      <c r="B82" s="331"/>
      <c r="C82" s="48" t="s">
        <v>37</v>
      </c>
      <c r="D82" s="324"/>
      <c r="E82" s="67">
        <v>7.54</v>
      </c>
      <c r="G82" s="123"/>
    </row>
    <row r="83" spans="1:8" ht="14.4" customHeight="1" x14ac:dyDescent="0.3">
      <c r="A83" s="327"/>
      <c r="B83" s="329" t="s">
        <v>61</v>
      </c>
      <c r="C83" s="39" t="s">
        <v>37</v>
      </c>
      <c r="D83" s="322">
        <v>300</v>
      </c>
      <c r="E83" s="62">
        <v>6.8579999999999997</v>
      </c>
      <c r="G83" s="121" t="s">
        <v>194</v>
      </c>
      <c r="H83" s="2">
        <f>SUM(E83:E89)</f>
        <v>35.974000000000004</v>
      </c>
    </row>
    <row r="84" spans="1:8" ht="15" thickBot="1" x14ac:dyDescent="0.35">
      <c r="A84" s="327"/>
      <c r="B84" s="331"/>
      <c r="C84" s="43" t="s">
        <v>62</v>
      </c>
      <c r="D84" s="324"/>
      <c r="E84" s="63">
        <v>3.052</v>
      </c>
      <c r="G84" s="121"/>
    </row>
    <row r="85" spans="1:8" ht="15" thickBot="1" x14ac:dyDescent="0.35">
      <c r="A85" s="327"/>
      <c r="B85" s="18" t="s">
        <v>63</v>
      </c>
      <c r="C85" s="81" t="s">
        <v>62</v>
      </c>
      <c r="D85" s="18">
        <v>250</v>
      </c>
      <c r="E85" s="64">
        <v>2.774</v>
      </c>
      <c r="G85" s="121"/>
    </row>
    <row r="86" spans="1:8" ht="15" thickBot="1" x14ac:dyDescent="0.35">
      <c r="A86" s="327"/>
      <c r="B86" s="18" t="s">
        <v>64</v>
      </c>
      <c r="C86" s="65" t="s">
        <v>37</v>
      </c>
      <c r="D86" s="18">
        <v>250</v>
      </c>
      <c r="E86" s="64">
        <v>0.2</v>
      </c>
      <c r="G86" s="121"/>
    </row>
    <row r="87" spans="1:8" ht="14.4" customHeight="1" x14ac:dyDescent="0.3">
      <c r="A87" s="327"/>
      <c r="B87" s="329" t="s">
        <v>65</v>
      </c>
      <c r="C87" s="39" t="s">
        <v>37</v>
      </c>
      <c r="D87" s="3">
        <v>600</v>
      </c>
      <c r="E87" s="62">
        <v>6.8250000000000002</v>
      </c>
      <c r="G87" s="121"/>
    </row>
    <row r="88" spans="1:8" x14ac:dyDescent="0.3">
      <c r="A88" s="327"/>
      <c r="B88" s="330"/>
      <c r="C88" s="40" t="s">
        <v>62</v>
      </c>
      <c r="D88" s="3">
        <v>600</v>
      </c>
      <c r="E88" s="63">
        <v>3.1949999999999998</v>
      </c>
      <c r="G88" s="121"/>
    </row>
    <row r="89" spans="1:8" ht="15" thickBot="1" x14ac:dyDescent="0.35">
      <c r="A89" s="327"/>
      <c r="B89" s="331"/>
      <c r="C89" s="43" t="s">
        <v>62</v>
      </c>
      <c r="D89" s="3">
        <v>400</v>
      </c>
      <c r="E89" s="68">
        <v>13.07</v>
      </c>
      <c r="G89" s="121"/>
    </row>
    <row r="90" spans="1:8" ht="14.4" customHeight="1" x14ac:dyDescent="0.3">
      <c r="A90" s="327"/>
      <c r="B90" s="329" t="s">
        <v>66</v>
      </c>
      <c r="C90" s="44" t="s">
        <v>38</v>
      </c>
      <c r="D90" s="322">
        <v>150</v>
      </c>
      <c r="E90" s="66">
        <v>4.57</v>
      </c>
      <c r="G90" s="123" t="s">
        <v>195</v>
      </c>
      <c r="H90" s="2">
        <f>SUM(E90:E91)</f>
        <v>14.49</v>
      </c>
    </row>
    <row r="91" spans="1:8" ht="15" thickBot="1" x14ac:dyDescent="0.35">
      <c r="A91" s="327"/>
      <c r="B91" s="331"/>
      <c r="C91" s="48" t="s">
        <v>38</v>
      </c>
      <c r="D91" s="324"/>
      <c r="E91" s="69">
        <v>9.92</v>
      </c>
      <c r="G91" s="123"/>
    </row>
    <row r="92" spans="1:8" ht="15" thickBot="1" x14ac:dyDescent="0.35">
      <c r="A92" s="327"/>
      <c r="B92" s="18" t="s">
        <v>67</v>
      </c>
      <c r="C92" s="54" t="s">
        <v>45</v>
      </c>
      <c r="D92" s="18">
        <v>200</v>
      </c>
      <c r="E92" s="60">
        <v>7.14</v>
      </c>
      <c r="G92" s="124" t="s">
        <v>190</v>
      </c>
      <c r="H92" s="2">
        <f>SUM(E92:E96)</f>
        <v>27.591000000000001</v>
      </c>
    </row>
    <row r="93" spans="1:8" ht="15" thickBot="1" x14ac:dyDescent="0.35">
      <c r="A93" s="327"/>
      <c r="B93" s="18" t="s">
        <v>68</v>
      </c>
      <c r="C93" s="54" t="s">
        <v>47</v>
      </c>
      <c r="D93" s="11">
        <v>250</v>
      </c>
      <c r="E93" s="61">
        <v>4.8310000000000004</v>
      </c>
      <c r="G93" s="124"/>
    </row>
    <row r="94" spans="1:8" ht="15" thickBot="1" x14ac:dyDescent="0.35">
      <c r="A94" s="327"/>
      <c r="B94" s="18" t="s">
        <v>69</v>
      </c>
      <c r="C94" s="54" t="s">
        <v>51</v>
      </c>
      <c r="D94" s="11">
        <v>400</v>
      </c>
      <c r="E94" s="61">
        <v>8.44</v>
      </c>
      <c r="G94" s="124"/>
    </row>
    <row r="95" spans="1:8" ht="15" thickBot="1" x14ac:dyDescent="0.35">
      <c r="A95" s="327"/>
      <c r="B95" s="18" t="s">
        <v>70</v>
      </c>
      <c r="C95" s="54" t="s">
        <v>52</v>
      </c>
      <c r="D95" s="11">
        <v>600</v>
      </c>
      <c r="E95" s="61">
        <v>7.01</v>
      </c>
      <c r="G95" s="124"/>
    </row>
    <row r="96" spans="1:8" ht="15" thickBot="1" x14ac:dyDescent="0.35">
      <c r="A96" s="328"/>
      <c r="B96" s="18" t="s">
        <v>71</v>
      </c>
      <c r="C96" s="54" t="s">
        <v>52</v>
      </c>
      <c r="D96" s="11">
        <v>600</v>
      </c>
      <c r="E96" s="61">
        <v>0.17</v>
      </c>
      <c r="G96" s="124"/>
    </row>
    <row r="97" spans="1:8" x14ac:dyDescent="0.3">
      <c r="A97" s="14"/>
      <c r="B97" s="19"/>
      <c r="C97" s="15"/>
      <c r="D97" s="19"/>
      <c r="E97" s="20"/>
    </row>
    <row r="98" spans="1:8" x14ac:dyDescent="0.3">
      <c r="A98" s="14"/>
      <c r="B98" s="19"/>
      <c r="C98" s="15"/>
      <c r="D98" s="19"/>
      <c r="E98" s="20"/>
    </row>
    <row r="99" spans="1:8" ht="15" thickBot="1" x14ac:dyDescent="0.35">
      <c r="A99" s="1"/>
      <c r="B99" s="1"/>
      <c r="C99" s="1"/>
      <c r="D99" s="1"/>
      <c r="E99" s="1"/>
    </row>
    <row r="100" spans="1:8" s="84" customFormat="1" ht="29.4" thickBot="1" x14ac:dyDescent="0.35">
      <c r="A100" s="320" t="s">
        <v>0</v>
      </c>
      <c r="B100" s="321"/>
      <c r="C100" s="4" t="s">
        <v>1</v>
      </c>
      <c r="D100" s="5" t="s">
        <v>2</v>
      </c>
      <c r="E100" s="5" t="s">
        <v>3</v>
      </c>
      <c r="G100" s="4" t="s">
        <v>217</v>
      </c>
      <c r="H100" s="5" t="s">
        <v>3</v>
      </c>
    </row>
    <row r="101" spans="1:8" ht="15" thickBot="1" x14ac:dyDescent="0.35">
      <c r="A101" s="1"/>
      <c r="B101" s="1"/>
      <c r="C101" s="325" t="s">
        <v>72</v>
      </c>
      <c r="D101" s="325"/>
      <c r="E101" s="105">
        <f>SUM(E102:E118)</f>
        <v>225.773</v>
      </c>
    </row>
    <row r="102" spans="1:8" ht="14.4" customHeight="1" x14ac:dyDescent="0.3">
      <c r="A102" s="326" t="s">
        <v>73</v>
      </c>
      <c r="B102" s="329" t="s">
        <v>74</v>
      </c>
      <c r="C102" s="46" t="s">
        <v>36</v>
      </c>
      <c r="D102" s="322">
        <v>700</v>
      </c>
      <c r="E102" s="126">
        <v>10.586</v>
      </c>
      <c r="G102" s="123" t="s">
        <v>186</v>
      </c>
      <c r="H102" s="84">
        <f>SUM(E102:E108)</f>
        <v>77.573999999999998</v>
      </c>
    </row>
    <row r="103" spans="1:8" x14ac:dyDescent="0.3">
      <c r="A103" s="327"/>
      <c r="B103" s="330"/>
      <c r="C103" s="47" t="s">
        <v>37</v>
      </c>
      <c r="D103" s="323"/>
      <c r="E103" s="127">
        <v>1.169</v>
      </c>
      <c r="G103" s="123"/>
    </row>
    <row r="104" spans="1:8" x14ac:dyDescent="0.3">
      <c r="A104" s="327"/>
      <c r="B104" s="330"/>
      <c r="C104" s="47" t="s">
        <v>75</v>
      </c>
      <c r="D104" s="323"/>
      <c r="E104" s="127">
        <v>19.844999999999999</v>
      </c>
      <c r="G104" s="123"/>
    </row>
    <row r="105" spans="1:8" x14ac:dyDescent="0.3">
      <c r="A105" s="327"/>
      <c r="B105" s="330"/>
      <c r="C105" s="47" t="s">
        <v>76</v>
      </c>
      <c r="D105" s="323"/>
      <c r="E105" s="127">
        <v>26.361999999999998</v>
      </c>
      <c r="G105" s="123"/>
    </row>
    <row r="106" spans="1:8" x14ac:dyDescent="0.3">
      <c r="A106" s="327"/>
      <c r="B106" s="330"/>
      <c r="C106" s="47" t="s">
        <v>77</v>
      </c>
      <c r="D106" s="323"/>
      <c r="E106" s="127">
        <v>4.8449999999999998</v>
      </c>
      <c r="G106" s="123"/>
    </row>
    <row r="107" spans="1:8" x14ac:dyDescent="0.3">
      <c r="A107" s="327"/>
      <c r="B107" s="330"/>
      <c r="C107" s="47" t="s">
        <v>78</v>
      </c>
      <c r="D107" s="323"/>
      <c r="E107" s="127">
        <v>10.381</v>
      </c>
      <c r="G107" s="123"/>
    </row>
    <row r="108" spans="1:8" x14ac:dyDescent="0.3">
      <c r="A108" s="327"/>
      <c r="B108" s="330"/>
      <c r="C108" s="47" t="s">
        <v>79</v>
      </c>
      <c r="D108" s="323"/>
      <c r="E108" s="127">
        <v>4.3860000000000001</v>
      </c>
      <c r="G108" s="123"/>
    </row>
    <row r="109" spans="1:8" x14ac:dyDescent="0.3">
      <c r="A109" s="327"/>
      <c r="B109" s="330"/>
      <c r="C109" s="37" t="s">
        <v>80</v>
      </c>
      <c r="D109" s="323"/>
      <c r="E109" s="106">
        <v>31.056999999999999</v>
      </c>
      <c r="G109" s="122" t="s">
        <v>184</v>
      </c>
      <c r="H109" s="84">
        <f>SUM(E109:E113)</f>
        <v>85.395999999999987</v>
      </c>
    </row>
    <row r="110" spans="1:8" x14ac:dyDescent="0.3">
      <c r="A110" s="327"/>
      <c r="B110" s="330"/>
      <c r="C110" s="37" t="s">
        <v>81</v>
      </c>
      <c r="D110" s="323"/>
      <c r="E110" s="106">
        <v>13.191000000000001</v>
      </c>
      <c r="G110" s="122"/>
    </row>
    <row r="111" spans="1:8" x14ac:dyDescent="0.3">
      <c r="A111" s="327"/>
      <c r="B111" s="330"/>
      <c r="C111" s="37" t="s">
        <v>81</v>
      </c>
      <c r="D111" s="323"/>
      <c r="E111" s="106">
        <v>6.26</v>
      </c>
      <c r="G111" s="122"/>
    </row>
    <row r="112" spans="1:8" x14ac:dyDescent="0.3">
      <c r="A112" s="327"/>
      <c r="B112" s="330"/>
      <c r="C112" s="37" t="s">
        <v>82</v>
      </c>
      <c r="D112" s="323"/>
      <c r="E112" s="106">
        <v>22.291</v>
      </c>
      <c r="G112" s="122"/>
    </row>
    <row r="113" spans="1:8" x14ac:dyDescent="0.3">
      <c r="A113" s="327"/>
      <c r="B113" s="330"/>
      <c r="C113" s="37" t="s">
        <v>83</v>
      </c>
      <c r="D113" s="323"/>
      <c r="E113" s="106">
        <v>12.597</v>
      </c>
      <c r="G113" s="122"/>
    </row>
    <row r="114" spans="1:8" x14ac:dyDescent="0.3">
      <c r="A114" s="327"/>
      <c r="B114" s="330"/>
      <c r="C114" s="35" t="s">
        <v>84</v>
      </c>
      <c r="D114" s="323"/>
      <c r="E114" s="107">
        <v>27.533000000000001</v>
      </c>
      <c r="G114" s="124" t="s">
        <v>182</v>
      </c>
      <c r="H114" s="84">
        <f>SUM(E114:E117)</f>
        <v>57.743000000000002</v>
      </c>
    </row>
    <row r="115" spans="1:8" x14ac:dyDescent="0.3">
      <c r="A115" s="327"/>
      <c r="B115" s="330"/>
      <c r="C115" s="35" t="s">
        <v>85</v>
      </c>
      <c r="D115" s="323"/>
      <c r="E115" s="107">
        <v>24.198</v>
      </c>
      <c r="G115" s="124"/>
    </row>
    <row r="116" spans="1:8" ht="15" thickBot="1" x14ac:dyDescent="0.35">
      <c r="A116" s="327"/>
      <c r="B116" s="331"/>
      <c r="C116" s="49" t="s">
        <v>86</v>
      </c>
      <c r="D116" s="324"/>
      <c r="E116" s="108">
        <v>5.7720000000000002</v>
      </c>
      <c r="G116" s="124"/>
    </row>
    <row r="117" spans="1:8" s="84" customFormat="1" ht="15" thickBot="1" x14ac:dyDescent="0.35">
      <c r="A117" s="327"/>
      <c r="B117" s="22" t="s">
        <v>87</v>
      </c>
      <c r="C117" s="54" t="s">
        <v>86</v>
      </c>
      <c r="D117" s="11">
        <v>700</v>
      </c>
      <c r="E117" s="74">
        <v>0.24</v>
      </c>
      <c r="G117" s="124"/>
    </row>
    <row r="118" spans="1:8" ht="15" thickBot="1" x14ac:dyDescent="0.35">
      <c r="A118" s="328"/>
      <c r="B118" s="22" t="s">
        <v>213</v>
      </c>
      <c r="C118" s="54" t="s">
        <v>80</v>
      </c>
      <c r="D118" s="11">
        <v>400</v>
      </c>
      <c r="E118" s="125">
        <v>5.0599999999999996</v>
      </c>
      <c r="G118" s="120" t="s">
        <v>185</v>
      </c>
      <c r="H118" s="84">
        <f>E118</f>
        <v>5.0599999999999996</v>
      </c>
    </row>
    <row r="119" spans="1:8" x14ac:dyDescent="0.3">
      <c r="A119" s="14"/>
      <c r="B119" s="15"/>
      <c r="C119" s="15"/>
      <c r="D119" s="19"/>
      <c r="E119" s="21"/>
    </row>
    <row r="120" spans="1:8" ht="15" thickBot="1" x14ac:dyDescent="0.35">
      <c r="A120" s="1"/>
      <c r="B120" s="1"/>
      <c r="C120" s="1"/>
      <c r="D120" s="1"/>
      <c r="E120" s="1"/>
    </row>
    <row r="121" spans="1:8" s="84" customFormat="1" ht="29.4" thickBot="1" x14ac:dyDescent="0.35">
      <c r="A121" s="320" t="s">
        <v>0</v>
      </c>
      <c r="B121" s="321"/>
      <c r="C121" s="4" t="s">
        <v>1</v>
      </c>
      <c r="D121" s="5" t="s">
        <v>2</v>
      </c>
      <c r="E121" s="5" t="s">
        <v>3</v>
      </c>
      <c r="G121" s="4" t="s">
        <v>217</v>
      </c>
      <c r="H121" s="5" t="s">
        <v>3</v>
      </c>
    </row>
    <row r="122" spans="1:8" ht="15" thickBot="1" x14ac:dyDescent="0.35">
      <c r="A122" s="1"/>
      <c r="B122" s="1"/>
      <c r="C122" s="325" t="s">
        <v>88</v>
      </c>
      <c r="D122" s="325"/>
      <c r="E122" s="105">
        <f>SUM(E123:E133)</f>
        <v>94.706000000000003</v>
      </c>
    </row>
    <row r="123" spans="1:8" ht="14.4" customHeight="1" x14ac:dyDescent="0.3">
      <c r="A123" s="326" t="s">
        <v>89</v>
      </c>
      <c r="B123" s="326" t="s">
        <v>90</v>
      </c>
      <c r="C123" s="70" t="s">
        <v>57</v>
      </c>
      <c r="D123" s="322">
        <v>500</v>
      </c>
      <c r="E123" s="109">
        <v>4.5819999999999999</v>
      </c>
      <c r="G123" s="122" t="s">
        <v>189</v>
      </c>
      <c r="H123" s="84">
        <f>SUM(E123:E126)</f>
        <v>23</v>
      </c>
    </row>
    <row r="124" spans="1:8" x14ac:dyDescent="0.3">
      <c r="A124" s="327"/>
      <c r="B124" s="327"/>
      <c r="C124" s="71" t="s">
        <v>91</v>
      </c>
      <c r="D124" s="323"/>
      <c r="E124" s="106">
        <v>16.931999999999999</v>
      </c>
      <c r="G124" s="122"/>
    </row>
    <row r="125" spans="1:8" x14ac:dyDescent="0.3">
      <c r="A125" s="327"/>
      <c r="B125" s="327"/>
      <c r="C125" s="71" t="s">
        <v>59</v>
      </c>
      <c r="D125" s="323"/>
      <c r="E125" s="106">
        <v>0.61899999999999999</v>
      </c>
      <c r="G125" s="122"/>
    </row>
    <row r="126" spans="1:8" x14ac:dyDescent="0.3">
      <c r="A126" s="327"/>
      <c r="B126" s="327"/>
      <c r="C126" s="71" t="s">
        <v>92</v>
      </c>
      <c r="D126" s="323"/>
      <c r="E126" s="106">
        <v>0.86699999999999999</v>
      </c>
      <c r="G126" s="122"/>
    </row>
    <row r="127" spans="1:8" x14ac:dyDescent="0.3">
      <c r="A127" s="327"/>
      <c r="B127" s="327"/>
      <c r="C127" s="72" t="s">
        <v>93</v>
      </c>
      <c r="D127" s="323"/>
      <c r="E127" s="107">
        <v>29.103000000000002</v>
      </c>
      <c r="G127" s="124" t="s">
        <v>187</v>
      </c>
      <c r="H127" s="84">
        <f>SUM(E127:E130)</f>
        <v>51.468000000000004</v>
      </c>
    </row>
    <row r="128" spans="1:8" x14ac:dyDescent="0.3">
      <c r="A128" s="327"/>
      <c r="B128" s="327"/>
      <c r="C128" s="72" t="s">
        <v>94</v>
      </c>
      <c r="D128" s="323"/>
      <c r="E128" s="107">
        <v>11.114000000000001</v>
      </c>
      <c r="G128" s="124"/>
    </row>
    <row r="129" spans="1:8" ht="15" thickBot="1" x14ac:dyDescent="0.35">
      <c r="A129" s="327"/>
      <c r="B129" s="328"/>
      <c r="C129" s="73" t="s">
        <v>95</v>
      </c>
      <c r="D129" s="324"/>
      <c r="E129" s="108">
        <v>11.111000000000001</v>
      </c>
      <c r="G129" s="124"/>
    </row>
    <row r="130" spans="1:8" ht="15" thickBot="1" x14ac:dyDescent="0.35">
      <c r="A130" s="327"/>
      <c r="B130" s="23" t="s">
        <v>96</v>
      </c>
      <c r="C130" s="54" t="s">
        <v>95</v>
      </c>
      <c r="D130" s="11">
        <v>500</v>
      </c>
      <c r="E130" s="74">
        <v>0.14000000000000001</v>
      </c>
      <c r="G130" s="124"/>
    </row>
    <row r="131" spans="1:8" ht="14.4" customHeight="1" x14ac:dyDescent="0.3">
      <c r="A131" s="327"/>
      <c r="B131" s="329" t="s">
        <v>97</v>
      </c>
      <c r="C131" s="79" t="s">
        <v>91</v>
      </c>
      <c r="D131" s="322">
        <v>300</v>
      </c>
      <c r="E131" s="77">
        <v>8.7810000000000006</v>
      </c>
      <c r="G131" s="123" t="s">
        <v>188</v>
      </c>
      <c r="H131" s="84">
        <f>SUM(E131:E133)</f>
        <v>20.238000000000003</v>
      </c>
    </row>
    <row r="132" spans="1:8" ht="15" thickBot="1" x14ac:dyDescent="0.35">
      <c r="A132" s="327"/>
      <c r="B132" s="331"/>
      <c r="C132" s="80" t="s">
        <v>98</v>
      </c>
      <c r="D132" s="324"/>
      <c r="E132" s="78">
        <v>10.797000000000001</v>
      </c>
      <c r="G132" s="123"/>
    </row>
    <row r="133" spans="1:8" ht="15" thickBot="1" x14ac:dyDescent="0.35">
      <c r="A133" s="328"/>
      <c r="B133" s="23" t="s">
        <v>99</v>
      </c>
      <c r="C133" s="76" t="s">
        <v>98</v>
      </c>
      <c r="D133" s="11">
        <v>300</v>
      </c>
      <c r="E133" s="75">
        <v>0.66</v>
      </c>
      <c r="G133" s="123"/>
    </row>
    <row r="134" spans="1:8" x14ac:dyDescent="0.3">
      <c r="A134" s="14"/>
      <c r="B134" s="19"/>
      <c r="C134" s="24"/>
      <c r="D134" s="19"/>
      <c r="E134" s="21"/>
    </row>
    <row r="135" spans="1:8" ht="15" thickBot="1" x14ac:dyDescent="0.35">
      <c r="A135" s="1"/>
      <c r="B135" s="1"/>
      <c r="C135" s="1"/>
      <c r="D135" s="1"/>
      <c r="E135" s="1"/>
    </row>
    <row r="136" spans="1:8" s="84" customFormat="1" ht="29.4" thickBot="1" x14ac:dyDescent="0.35">
      <c r="A136" s="320" t="s">
        <v>0</v>
      </c>
      <c r="B136" s="321"/>
      <c r="C136" s="4" t="s">
        <v>1</v>
      </c>
      <c r="D136" s="5" t="s">
        <v>2</v>
      </c>
      <c r="E136" s="5" t="s">
        <v>3</v>
      </c>
      <c r="G136" s="4" t="s">
        <v>217</v>
      </c>
      <c r="H136" s="5" t="s">
        <v>3</v>
      </c>
    </row>
    <row r="137" spans="1:8" ht="15" thickBot="1" x14ac:dyDescent="0.35">
      <c r="A137" s="1"/>
      <c r="B137" s="1"/>
      <c r="C137" s="325" t="s">
        <v>100</v>
      </c>
      <c r="D137" s="325"/>
      <c r="E137" s="105">
        <f>SUM(E138:E148)</f>
        <v>188.327</v>
      </c>
    </row>
    <row r="138" spans="1:8" x14ac:dyDescent="0.3">
      <c r="A138" s="332" t="s">
        <v>101</v>
      </c>
      <c r="B138" s="335" t="s">
        <v>102</v>
      </c>
      <c r="C138" s="6" t="s">
        <v>84</v>
      </c>
      <c r="D138" s="338">
        <v>300</v>
      </c>
      <c r="E138" s="109">
        <v>3.65</v>
      </c>
      <c r="G138" s="122" t="s">
        <v>183</v>
      </c>
      <c r="H138" s="84">
        <f>SUM(E138:E148)</f>
        <v>188.327</v>
      </c>
    </row>
    <row r="139" spans="1:8" x14ac:dyDescent="0.3">
      <c r="A139" s="333"/>
      <c r="B139" s="336"/>
      <c r="C139" s="7" t="s">
        <v>103</v>
      </c>
      <c r="D139" s="339"/>
      <c r="E139" s="106">
        <v>22.634</v>
      </c>
      <c r="G139" s="122"/>
    </row>
    <row r="140" spans="1:8" x14ac:dyDescent="0.3">
      <c r="A140" s="333"/>
      <c r="B140" s="336"/>
      <c r="C140" s="7" t="s">
        <v>83</v>
      </c>
      <c r="D140" s="339"/>
      <c r="E140" s="106">
        <v>2.9260000000000002</v>
      </c>
      <c r="G140" s="122"/>
    </row>
    <row r="141" spans="1:8" x14ac:dyDescent="0.3">
      <c r="A141" s="333"/>
      <c r="B141" s="336"/>
      <c r="C141" s="7" t="s">
        <v>104</v>
      </c>
      <c r="D141" s="339"/>
      <c r="E141" s="106">
        <v>10.294</v>
      </c>
      <c r="G141" s="122"/>
    </row>
    <row r="142" spans="1:8" x14ac:dyDescent="0.3">
      <c r="A142" s="333"/>
      <c r="B142" s="336"/>
      <c r="C142" s="7" t="s">
        <v>105</v>
      </c>
      <c r="D142" s="339"/>
      <c r="E142" s="106">
        <v>20.765000000000001</v>
      </c>
      <c r="G142" s="122"/>
    </row>
    <row r="143" spans="1:8" x14ac:dyDescent="0.3">
      <c r="A143" s="333"/>
      <c r="B143" s="336"/>
      <c r="C143" s="7" t="s">
        <v>106</v>
      </c>
      <c r="D143" s="339"/>
      <c r="E143" s="106">
        <v>13.837</v>
      </c>
      <c r="G143" s="122"/>
    </row>
    <row r="144" spans="1:8" x14ac:dyDescent="0.3">
      <c r="A144" s="333"/>
      <c r="B144" s="336"/>
      <c r="C144" s="7" t="s">
        <v>107</v>
      </c>
      <c r="D144" s="339"/>
      <c r="E144" s="106">
        <v>35.875999999999998</v>
      </c>
      <c r="G144" s="122"/>
    </row>
    <row r="145" spans="1:8" x14ac:dyDescent="0.3">
      <c r="A145" s="333"/>
      <c r="B145" s="336"/>
      <c r="C145" s="7" t="s">
        <v>108</v>
      </c>
      <c r="D145" s="339"/>
      <c r="E145" s="106">
        <v>28.983000000000001</v>
      </c>
      <c r="G145" s="122"/>
    </row>
    <row r="146" spans="1:8" x14ac:dyDescent="0.3">
      <c r="A146" s="333"/>
      <c r="B146" s="336"/>
      <c r="C146" s="7" t="s">
        <v>109</v>
      </c>
      <c r="D146" s="339"/>
      <c r="E146" s="106">
        <v>25.385000000000002</v>
      </c>
      <c r="G146" s="122"/>
    </row>
    <row r="147" spans="1:8" ht="15" thickBot="1" x14ac:dyDescent="0.35">
      <c r="A147" s="333"/>
      <c r="B147" s="337"/>
      <c r="C147" s="8" t="s">
        <v>110</v>
      </c>
      <c r="D147" s="340"/>
      <c r="E147" s="110">
        <v>19.728000000000002</v>
      </c>
      <c r="G147" s="122"/>
    </row>
    <row r="148" spans="1:8" ht="15" thickBot="1" x14ac:dyDescent="0.35">
      <c r="A148" s="334"/>
      <c r="B148" s="25" t="s">
        <v>111</v>
      </c>
      <c r="C148" s="17" t="s">
        <v>103</v>
      </c>
      <c r="D148" s="50">
        <v>250</v>
      </c>
      <c r="E148" s="51">
        <v>4.2489999999999997</v>
      </c>
      <c r="G148" s="122"/>
    </row>
    <row r="149" spans="1:8" x14ac:dyDescent="0.3">
      <c r="A149" s="26"/>
      <c r="B149" s="19"/>
      <c r="C149" s="15"/>
      <c r="D149" s="19"/>
      <c r="E149" s="21"/>
    </row>
    <row r="150" spans="1:8" ht="15" thickBot="1" x14ac:dyDescent="0.35">
      <c r="A150" s="1"/>
      <c r="B150" s="1"/>
      <c r="C150" s="1"/>
      <c r="D150" s="1"/>
      <c r="E150" s="1"/>
    </row>
    <row r="151" spans="1:8" s="84" customFormat="1" ht="29.4" thickBot="1" x14ac:dyDescent="0.35">
      <c r="A151" s="320" t="s">
        <v>0</v>
      </c>
      <c r="B151" s="321"/>
      <c r="C151" s="4" t="s">
        <v>1</v>
      </c>
      <c r="D151" s="5" t="s">
        <v>2</v>
      </c>
      <c r="E151" s="5" t="s">
        <v>3</v>
      </c>
      <c r="G151" s="4" t="s">
        <v>217</v>
      </c>
      <c r="H151" s="5" t="s">
        <v>3</v>
      </c>
    </row>
    <row r="152" spans="1:8" ht="15" thickBot="1" x14ac:dyDescent="0.35">
      <c r="A152" s="1"/>
      <c r="B152" s="1"/>
      <c r="C152" s="325" t="s">
        <v>112</v>
      </c>
      <c r="D152" s="325"/>
      <c r="E152" s="111">
        <f>SUM(E153:E162)</f>
        <v>76.123999999999995</v>
      </c>
    </row>
    <row r="153" spans="1:8" x14ac:dyDescent="0.3">
      <c r="A153" s="332" t="s">
        <v>113</v>
      </c>
      <c r="B153" s="335" t="s">
        <v>114</v>
      </c>
      <c r="C153" s="6" t="s">
        <v>42</v>
      </c>
      <c r="D153" s="344">
        <v>500</v>
      </c>
      <c r="E153" s="109">
        <v>0.74099999999999999</v>
      </c>
      <c r="G153" s="122" t="s">
        <v>192</v>
      </c>
      <c r="H153" s="84">
        <f>SUM(E153:E162)</f>
        <v>76.123999999999995</v>
      </c>
    </row>
    <row r="154" spans="1:8" x14ac:dyDescent="0.3">
      <c r="A154" s="333"/>
      <c r="B154" s="336"/>
      <c r="C154" s="7" t="s">
        <v>41</v>
      </c>
      <c r="D154" s="345"/>
      <c r="E154" s="106">
        <v>7.1710000000000003</v>
      </c>
      <c r="G154" s="122"/>
    </row>
    <row r="155" spans="1:8" x14ac:dyDescent="0.3">
      <c r="A155" s="333"/>
      <c r="B155" s="336"/>
      <c r="C155" s="7" t="s">
        <v>43</v>
      </c>
      <c r="D155" s="345"/>
      <c r="E155" s="106">
        <v>4.5910000000000002</v>
      </c>
      <c r="G155" s="122"/>
    </row>
    <row r="156" spans="1:8" x14ac:dyDescent="0.3">
      <c r="A156" s="333"/>
      <c r="B156" s="336"/>
      <c r="C156" s="7" t="s">
        <v>115</v>
      </c>
      <c r="D156" s="345"/>
      <c r="E156" s="106">
        <v>18.414999999999999</v>
      </c>
      <c r="G156" s="122"/>
    </row>
    <row r="157" spans="1:8" x14ac:dyDescent="0.3">
      <c r="A157" s="333"/>
      <c r="B157" s="336"/>
      <c r="C157" s="7" t="s">
        <v>116</v>
      </c>
      <c r="D157" s="345"/>
      <c r="E157" s="106">
        <v>8.0229999999999997</v>
      </c>
      <c r="G157" s="122"/>
    </row>
    <row r="158" spans="1:8" x14ac:dyDescent="0.3">
      <c r="A158" s="333"/>
      <c r="B158" s="336"/>
      <c r="C158" s="7" t="s">
        <v>117</v>
      </c>
      <c r="D158" s="345"/>
      <c r="E158" s="106">
        <v>15.653</v>
      </c>
      <c r="G158" s="122"/>
    </row>
    <row r="159" spans="1:8" x14ac:dyDescent="0.3">
      <c r="A159" s="333"/>
      <c r="B159" s="336"/>
      <c r="C159" s="7" t="s">
        <v>118</v>
      </c>
      <c r="D159" s="345"/>
      <c r="E159" s="106">
        <v>5.7359999999999998</v>
      </c>
      <c r="G159" s="122"/>
    </row>
    <row r="160" spans="1:8" x14ac:dyDescent="0.3">
      <c r="A160" s="333"/>
      <c r="B160" s="336"/>
      <c r="C160" s="7" t="s">
        <v>119</v>
      </c>
      <c r="D160" s="345"/>
      <c r="E160" s="106">
        <v>7.3710000000000004</v>
      </c>
      <c r="G160" s="122"/>
    </row>
    <row r="161" spans="1:8" ht="15" thickBot="1" x14ac:dyDescent="0.35">
      <c r="A161" s="333"/>
      <c r="B161" s="337"/>
      <c r="C161" s="9" t="s">
        <v>120</v>
      </c>
      <c r="D161" s="346"/>
      <c r="E161" s="112">
        <v>0.249</v>
      </c>
      <c r="G161" s="122"/>
    </row>
    <row r="162" spans="1:8" ht="15" thickBot="1" x14ac:dyDescent="0.35">
      <c r="A162" s="334"/>
      <c r="B162" s="23" t="s">
        <v>121</v>
      </c>
      <c r="C162" s="17" t="s">
        <v>118</v>
      </c>
      <c r="D162" s="50">
        <v>200</v>
      </c>
      <c r="E162" s="52">
        <v>8.1739999999999995</v>
      </c>
      <c r="G162" s="122"/>
    </row>
    <row r="163" spans="1:8" x14ac:dyDescent="0.3">
      <c r="A163" s="26"/>
      <c r="B163" s="19"/>
      <c r="C163" s="15"/>
      <c r="D163" s="19"/>
      <c r="E163" s="15"/>
    </row>
    <row r="164" spans="1:8" ht="15" thickBot="1" x14ac:dyDescent="0.35">
      <c r="A164" s="1"/>
      <c r="B164" s="1"/>
      <c r="C164" s="1"/>
      <c r="D164" s="1"/>
      <c r="E164" s="1"/>
    </row>
    <row r="165" spans="1:8" s="84" customFormat="1" ht="29.4" thickBot="1" x14ac:dyDescent="0.35">
      <c r="A165" s="320" t="s">
        <v>0</v>
      </c>
      <c r="B165" s="321"/>
      <c r="C165" s="4" t="s">
        <v>1</v>
      </c>
      <c r="D165" s="5" t="s">
        <v>2</v>
      </c>
      <c r="E165" s="5" t="s">
        <v>3</v>
      </c>
      <c r="G165" s="4" t="s">
        <v>217</v>
      </c>
      <c r="H165" s="5" t="s">
        <v>3</v>
      </c>
    </row>
    <row r="166" spans="1:8" ht="15" thickBot="1" x14ac:dyDescent="0.35">
      <c r="A166" s="1"/>
      <c r="B166" s="1"/>
      <c r="C166" s="325" t="s">
        <v>122</v>
      </c>
      <c r="D166" s="325"/>
      <c r="E166" s="111">
        <f>SUM(E167:E174)</f>
        <v>92.420000000000016</v>
      </c>
    </row>
    <row r="167" spans="1:8" x14ac:dyDescent="0.3">
      <c r="A167" s="335" t="s">
        <v>123</v>
      </c>
      <c r="B167" s="341" t="s">
        <v>124</v>
      </c>
      <c r="C167" s="36" t="s">
        <v>125</v>
      </c>
      <c r="D167" s="341">
        <v>800</v>
      </c>
      <c r="E167" s="113">
        <v>11.736000000000001</v>
      </c>
      <c r="G167" s="122" t="s">
        <v>196</v>
      </c>
      <c r="H167" s="84">
        <f>SUM(E167:E169)</f>
        <v>45.941000000000003</v>
      </c>
    </row>
    <row r="168" spans="1:8" x14ac:dyDescent="0.3">
      <c r="A168" s="336"/>
      <c r="B168" s="342"/>
      <c r="C168" s="37" t="s">
        <v>126</v>
      </c>
      <c r="D168" s="342"/>
      <c r="E168" s="114">
        <v>13.475</v>
      </c>
      <c r="G168" s="122"/>
    </row>
    <row r="169" spans="1:8" x14ac:dyDescent="0.3">
      <c r="A169" s="336"/>
      <c r="B169" s="342"/>
      <c r="C169" s="37" t="s">
        <v>127</v>
      </c>
      <c r="D169" s="342"/>
      <c r="E169" s="114">
        <v>20.73</v>
      </c>
      <c r="G169" s="122"/>
    </row>
    <row r="170" spans="1:8" x14ac:dyDescent="0.3">
      <c r="A170" s="336"/>
      <c r="B170" s="342"/>
      <c r="C170" s="45" t="s">
        <v>128</v>
      </c>
      <c r="D170" s="342"/>
      <c r="E170" s="115">
        <v>28.347000000000001</v>
      </c>
      <c r="G170" s="123" t="s">
        <v>198</v>
      </c>
      <c r="H170" s="84">
        <f>SUM(E170:E171)</f>
        <v>41.369</v>
      </c>
    </row>
    <row r="171" spans="1:8" ht="15" thickBot="1" x14ac:dyDescent="0.35">
      <c r="A171" s="336"/>
      <c r="B171" s="343"/>
      <c r="C171" s="53" t="s">
        <v>20</v>
      </c>
      <c r="D171" s="343"/>
      <c r="E171" s="116">
        <v>13.022</v>
      </c>
      <c r="G171" s="123"/>
    </row>
    <row r="172" spans="1:8" s="84" customFormat="1" ht="15" thickBot="1" x14ac:dyDescent="0.35">
      <c r="A172" s="336"/>
      <c r="B172" s="27" t="s">
        <v>130</v>
      </c>
      <c r="C172" s="54" t="s">
        <v>20</v>
      </c>
      <c r="D172" s="11">
        <v>250</v>
      </c>
      <c r="E172" s="56">
        <v>1.73</v>
      </c>
      <c r="G172" s="124" t="s">
        <v>197</v>
      </c>
      <c r="H172" s="84">
        <f>SUM(E172:E174)</f>
        <v>5.1099999999999994</v>
      </c>
    </row>
    <row r="173" spans="1:8" ht="15" thickBot="1" x14ac:dyDescent="0.35">
      <c r="A173" s="336"/>
      <c r="B173" s="11" t="s">
        <v>129</v>
      </c>
      <c r="C173" s="54" t="s">
        <v>125</v>
      </c>
      <c r="D173" s="11">
        <v>300</v>
      </c>
      <c r="E173" s="56">
        <v>2.44</v>
      </c>
      <c r="G173" s="124"/>
    </row>
    <row r="174" spans="1:8" ht="15" thickBot="1" x14ac:dyDescent="0.35">
      <c r="A174" s="337"/>
      <c r="B174" s="27" t="s">
        <v>212</v>
      </c>
      <c r="C174" s="55" t="s">
        <v>20</v>
      </c>
      <c r="D174" s="27">
        <v>300</v>
      </c>
      <c r="E174" s="57">
        <v>0.94</v>
      </c>
      <c r="G174" s="124"/>
    </row>
    <row r="175" spans="1:8" x14ac:dyDescent="0.3">
      <c r="A175" s="1"/>
      <c r="B175" s="1"/>
      <c r="C175" s="1"/>
      <c r="D175" s="1"/>
      <c r="E175" s="1"/>
    </row>
    <row r="176" spans="1:8" ht="15" thickBot="1" x14ac:dyDescent="0.35">
      <c r="A176" s="1"/>
      <c r="B176" s="1"/>
      <c r="C176" s="1"/>
      <c r="D176" s="1"/>
      <c r="E176" s="1"/>
    </row>
    <row r="177" spans="1:8" s="84" customFormat="1" ht="29.4" thickBot="1" x14ac:dyDescent="0.35">
      <c r="A177" s="320" t="s">
        <v>0</v>
      </c>
      <c r="B177" s="321"/>
      <c r="C177" s="4" t="s">
        <v>1</v>
      </c>
      <c r="D177" s="5" t="s">
        <v>2</v>
      </c>
      <c r="E177" s="5" t="s">
        <v>3</v>
      </c>
      <c r="G177" s="4" t="s">
        <v>217</v>
      </c>
      <c r="H177" s="5" t="s">
        <v>3</v>
      </c>
    </row>
    <row r="178" spans="1:8" ht="15" thickBot="1" x14ac:dyDescent="0.35">
      <c r="A178" s="84"/>
      <c r="B178" s="84"/>
      <c r="C178" s="325" t="s">
        <v>208</v>
      </c>
      <c r="D178" s="325"/>
      <c r="E178" s="111">
        <f>SUM(E179:E184)</f>
        <v>76.34</v>
      </c>
    </row>
    <row r="179" spans="1:8" x14ac:dyDescent="0.3">
      <c r="A179" s="335" t="s">
        <v>205</v>
      </c>
      <c r="B179" s="341" t="s">
        <v>206</v>
      </c>
      <c r="C179" s="92" t="s">
        <v>120</v>
      </c>
      <c r="D179" s="341">
        <v>700</v>
      </c>
      <c r="E179" s="96">
        <v>18.37</v>
      </c>
      <c r="G179" s="119" t="s">
        <v>192</v>
      </c>
      <c r="H179" s="84">
        <f>SUM(E179:E182)</f>
        <v>47.55</v>
      </c>
    </row>
    <row r="180" spans="1:8" x14ac:dyDescent="0.3">
      <c r="A180" s="336"/>
      <c r="B180" s="342"/>
      <c r="C180" s="93" t="s">
        <v>209</v>
      </c>
      <c r="D180" s="342"/>
      <c r="E180" s="117">
        <v>10.59</v>
      </c>
      <c r="G180" s="119"/>
    </row>
    <row r="181" spans="1:8" x14ac:dyDescent="0.3">
      <c r="A181" s="336"/>
      <c r="B181" s="342"/>
      <c r="C181" s="93" t="s">
        <v>210</v>
      </c>
      <c r="D181" s="342"/>
      <c r="E181" s="117">
        <v>5.8</v>
      </c>
      <c r="G181" s="119"/>
    </row>
    <row r="182" spans="1:8" ht="15" thickBot="1" x14ac:dyDescent="0.35">
      <c r="A182" s="336"/>
      <c r="B182" s="343"/>
      <c r="C182" s="94" t="s">
        <v>211</v>
      </c>
      <c r="D182" s="343"/>
      <c r="E182" s="118">
        <v>12.79</v>
      </c>
      <c r="G182" s="119"/>
    </row>
    <row r="183" spans="1:8" x14ac:dyDescent="0.3">
      <c r="A183" s="336"/>
      <c r="B183" s="341" t="s">
        <v>207</v>
      </c>
      <c r="C183" s="92" t="s">
        <v>211</v>
      </c>
      <c r="D183" s="341">
        <v>300</v>
      </c>
      <c r="E183" s="98">
        <v>10</v>
      </c>
      <c r="G183" s="120" t="s">
        <v>183</v>
      </c>
      <c r="H183" s="99">
        <f>SUM(E183:E184)</f>
        <v>28.79</v>
      </c>
    </row>
    <row r="184" spans="1:8" ht="15" thickBot="1" x14ac:dyDescent="0.35">
      <c r="A184" s="337"/>
      <c r="B184" s="343"/>
      <c r="C184" s="95" t="s">
        <v>110</v>
      </c>
      <c r="D184" s="343"/>
      <c r="E184" s="97">
        <v>18.79</v>
      </c>
      <c r="G184" s="120"/>
    </row>
  </sheetData>
  <mergeCells count="65">
    <mergeCell ref="A179:A184"/>
    <mergeCell ref="B179:B182"/>
    <mergeCell ref="D179:D182"/>
    <mergeCell ref="B183:B184"/>
    <mergeCell ref="D183:D184"/>
    <mergeCell ref="A136:B136"/>
    <mergeCell ref="B138:B147"/>
    <mergeCell ref="D138:D147"/>
    <mergeCell ref="A177:B177"/>
    <mergeCell ref="C178:D178"/>
    <mergeCell ref="A167:A174"/>
    <mergeCell ref="B167:B171"/>
    <mergeCell ref="D167:D171"/>
    <mergeCell ref="C152:D152"/>
    <mergeCell ref="A153:A162"/>
    <mergeCell ref="B153:B161"/>
    <mergeCell ref="D153:D161"/>
    <mergeCell ref="B77:B80"/>
    <mergeCell ref="A165:B165"/>
    <mergeCell ref="C166:D166"/>
    <mergeCell ref="A100:B100"/>
    <mergeCell ref="C101:D101"/>
    <mergeCell ref="A151:B151"/>
    <mergeCell ref="A121:B121"/>
    <mergeCell ref="C122:D122"/>
    <mergeCell ref="A123:A133"/>
    <mergeCell ref="B123:B129"/>
    <mergeCell ref="D123:D129"/>
    <mergeCell ref="B131:B132"/>
    <mergeCell ref="D131:D132"/>
    <mergeCell ref="A102:A118"/>
    <mergeCell ref="B102:B116"/>
    <mergeCell ref="D102:D116"/>
    <mergeCell ref="D44:D45"/>
    <mergeCell ref="C137:D137"/>
    <mergeCell ref="A138:A148"/>
    <mergeCell ref="A50:A96"/>
    <mergeCell ref="B50:B74"/>
    <mergeCell ref="D50:D67"/>
    <mergeCell ref="D68:D74"/>
    <mergeCell ref="B75:B76"/>
    <mergeCell ref="D75:D76"/>
    <mergeCell ref="B81:B82"/>
    <mergeCell ref="D81:D82"/>
    <mergeCell ref="B83:B84"/>
    <mergeCell ref="D83:D84"/>
    <mergeCell ref="B87:B89"/>
    <mergeCell ref="B90:B91"/>
    <mergeCell ref="D90:D91"/>
    <mergeCell ref="A48:B48"/>
    <mergeCell ref="D77:D80"/>
    <mergeCell ref="C49:D49"/>
    <mergeCell ref="A13:B13"/>
    <mergeCell ref="C14:D14"/>
    <mergeCell ref="A15:A45"/>
    <mergeCell ref="B15:B27"/>
    <mergeCell ref="D15:D27"/>
    <mergeCell ref="B28:B32"/>
    <mergeCell ref="D28:D32"/>
    <mergeCell ref="B34:B37"/>
    <mergeCell ref="D34:D37"/>
    <mergeCell ref="B39:B40"/>
    <mergeCell ref="B41:B43"/>
    <mergeCell ref="D41:D43"/>
    <mergeCell ref="B44:B4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6"/>
  <sheetViews>
    <sheetView workbookViewId="0">
      <selection activeCell="L24" sqref="L24"/>
    </sheetView>
  </sheetViews>
  <sheetFormatPr defaultRowHeight="14.4" x14ac:dyDescent="0.3"/>
  <cols>
    <col min="1" max="1" width="8.88671875" style="84"/>
    <col min="2" max="2" width="5.21875" style="84" customWidth="1"/>
    <col min="3" max="3" width="9.5546875" style="84" bestFit="1" customWidth="1"/>
    <col min="4" max="7" width="11.5546875" style="84" customWidth="1"/>
    <col min="8" max="9" width="11.6640625" style="84" customWidth="1"/>
    <col min="10" max="10" width="8.88671875" style="84"/>
    <col min="11" max="11" width="13.33203125" style="84" customWidth="1"/>
    <col min="12" max="12" width="14.77734375" style="84" bestFit="1" customWidth="1"/>
    <col min="13" max="16384" width="8.88671875" style="84"/>
  </cols>
  <sheetData>
    <row r="1" spans="1:12" x14ac:dyDescent="0.3">
      <c r="A1" s="145" t="s">
        <v>248</v>
      </c>
      <c r="B1" s="91"/>
    </row>
    <row r="2" spans="1:12" x14ac:dyDescent="0.3">
      <c r="A2" s="145"/>
      <c r="B2" s="91"/>
    </row>
    <row r="4" spans="1:12" ht="15" thickBot="1" x14ac:dyDescent="0.35">
      <c r="B4" s="86" t="s">
        <v>158</v>
      </c>
      <c r="C4" s="86" t="s">
        <v>181</v>
      </c>
      <c r="D4" s="146" t="s">
        <v>219</v>
      </c>
      <c r="E4" s="146" t="s">
        <v>220</v>
      </c>
      <c r="F4" s="146" t="s">
        <v>221</v>
      </c>
      <c r="G4" s="146" t="s">
        <v>222</v>
      </c>
      <c r="H4" s="149" t="s">
        <v>131</v>
      </c>
      <c r="I4" s="275"/>
      <c r="K4" s="264" t="s">
        <v>291</v>
      </c>
      <c r="L4" s="264" t="s">
        <v>332</v>
      </c>
    </row>
    <row r="5" spans="1:12" x14ac:dyDescent="0.3">
      <c r="B5" s="265">
        <v>3</v>
      </c>
      <c r="C5" s="87" t="s">
        <v>182</v>
      </c>
      <c r="D5" s="266">
        <f>'Entry-Exit'!E5</f>
        <v>109560.54339311449</v>
      </c>
      <c r="E5" s="266"/>
      <c r="F5" s="266"/>
      <c r="G5" s="266"/>
      <c r="H5" s="267">
        <f>SUM(D5:G5)</f>
        <v>109560.54339311449</v>
      </c>
      <c r="I5" s="269"/>
      <c r="K5" s="276">
        <f>D5</f>
        <v>109560.54339311449</v>
      </c>
      <c r="L5" s="279"/>
    </row>
    <row r="6" spans="1:12" x14ac:dyDescent="0.3">
      <c r="B6" s="268" t="s">
        <v>201</v>
      </c>
      <c r="C6" s="88" t="s">
        <v>183</v>
      </c>
      <c r="D6" s="277">
        <f>'Entry-Exit'!E24</f>
        <v>3527.6610000000001</v>
      </c>
      <c r="E6" s="277"/>
      <c r="F6" s="277"/>
      <c r="G6" s="277"/>
      <c r="H6" s="278">
        <f t="shared" ref="H6:H23" si="0">SUM(D6:G6)</f>
        <v>3527.6610000000001</v>
      </c>
      <c r="I6" s="269"/>
      <c r="K6" s="273"/>
      <c r="L6" s="280">
        <f>H6</f>
        <v>3527.6610000000001</v>
      </c>
    </row>
    <row r="7" spans="1:12" x14ac:dyDescent="0.3">
      <c r="B7" s="268">
        <v>3</v>
      </c>
      <c r="C7" s="88" t="s">
        <v>184</v>
      </c>
      <c r="D7" s="269">
        <f>D5-D6</f>
        <v>106032.8823931145</v>
      </c>
      <c r="E7" s="269"/>
      <c r="F7" s="269"/>
      <c r="G7" s="269"/>
      <c r="H7" s="270">
        <f t="shared" si="0"/>
        <v>106032.8823931145</v>
      </c>
      <c r="I7" s="269"/>
      <c r="K7" s="273"/>
      <c r="L7" s="279"/>
    </row>
    <row r="8" spans="1:12" x14ac:dyDescent="0.3">
      <c r="B8" s="268">
        <v>3</v>
      </c>
      <c r="C8" s="88" t="s">
        <v>185</v>
      </c>
      <c r="D8" s="277">
        <f>'Entry-Exit'!E21</f>
        <v>33836.025999999998</v>
      </c>
      <c r="E8" s="277"/>
      <c r="F8" s="277"/>
      <c r="G8" s="277"/>
      <c r="H8" s="278">
        <f t="shared" si="0"/>
        <v>33836.025999999998</v>
      </c>
      <c r="I8" s="269"/>
      <c r="K8" s="273"/>
      <c r="L8" s="280">
        <f>H8</f>
        <v>33836.025999999998</v>
      </c>
    </row>
    <row r="9" spans="1:12" x14ac:dyDescent="0.3">
      <c r="B9" s="268">
        <v>3</v>
      </c>
      <c r="C9" s="88" t="s">
        <v>186</v>
      </c>
      <c r="D9" s="269">
        <f>D7-D8</f>
        <v>72196.856393114504</v>
      </c>
      <c r="E9" s="269"/>
      <c r="F9" s="269"/>
      <c r="G9" s="269"/>
      <c r="H9" s="270">
        <f t="shared" si="0"/>
        <v>72196.856393114504</v>
      </c>
      <c r="I9" s="269"/>
      <c r="K9" s="273"/>
      <c r="L9" s="279"/>
    </row>
    <row r="10" spans="1:12" x14ac:dyDescent="0.3">
      <c r="B10" s="268">
        <v>4</v>
      </c>
      <c r="C10" s="88" t="s">
        <v>187</v>
      </c>
      <c r="D10" s="269"/>
      <c r="E10" s="269">
        <f>'Entry-Exit'!E6</f>
        <v>0</v>
      </c>
      <c r="F10" s="269"/>
      <c r="G10" s="269"/>
      <c r="H10" s="270">
        <f t="shared" si="0"/>
        <v>0</v>
      </c>
      <c r="I10" s="269"/>
      <c r="K10" s="276">
        <f>E10</f>
        <v>0</v>
      </c>
      <c r="L10" s="279"/>
    </row>
    <row r="11" spans="1:12" x14ac:dyDescent="0.3">
      <c r="B11" s="268">
        <v>4</v>
      </c>
      <c r="C11" s="88" t="s">
        <v>188</v>
      </c>
      <c r="D11" s="277">
        <f>D12</f>
        <v>4768.1540000000241</v>
      </c>
      <c r="E11" s="277"/>
      <c r="F11" s="277"/>
      <c r="G11" s="277"/>
      <c r="H11" s="278">
        <f t="shared" si="0"/>
        <v>4768.1540000000241</v>
      </c>
      <c r="I11" s="269"/>
      <c r="K11" s="273"/>
      <c r="L11" s="280">
        <f>H11</f>
        <v>4768.1540000000241</v>
      </c>
    </row>
    <row r="12" spans="1:12" x14ac:dyDescent="0.3">
      <c r="B12" s="268" t="s">
        <v>202</v>
      </c>
      <c r="C12" s="88" t="s">
        <v>189</v>
      </c>
      <c r="D12" s="269">
        <f>D14-D13</f>
        <v>4768.1540000000241</v>
      </c>
      <c r="E12" s="269"/>
      <c r="F12" s="269"/>
      <c r="G12" s="269"/>
      <c r="H12" s="270">
        <f t="shared" si="0"/>
        <v>4768.1540000000241</v>
      </c>
      <c r="I12" s="269"/>
      <c r="K12" s="273"/>
      <c r="L12" s="279"/>
    </row>
    <row r="13" spans="1:12" x14ac:dyDescent="0.3">
      <c r="B13" s="268">
        <v>2</v>
      </c>
      <c r="C13" s="88" t="s">
        <v>190</v>
      </c>
      <c r="D13" s="277">
        <f>'Entry-Exit'!E19-F13</f>
        <v>67428.702393114479</v>
      </c>
      <c r="E13" s="277"/>
      <c r="F13" s="277">
        <f>F14</f>
        <v>11877.657606885528</v>
      </c>
      <c r="G13" s="277"/>
      <c r="H13" s="278">
        <f t="shared" si="0"/>
        <v>79306.360000000015</v>
      </c>
      <c r="I13" s="269"/>
      <c r="K13" s="273"/>
      <c r="L13" s="280">
        <f>H13</f>
        <v>79306.360000000015</v>
      </c>
    </row>
    <row r="14" spans="1:12" x14ac:dyDescent="0.3">
      <c r="B14" s="268">
        <v>2</v>
      </c>
      <c r="C14" s="88" t="s">
        <v>191</v>
      </c>
      <c r="D14" s="269">
        <f>D16</f>
        <v>72196.856393114504</v>
      </c>
      <c r="E14" s="269"/>
      <c r="F14" s="269">
        <f>F16</f>
        <v>11877.657606885528</v>
      </c>
      <c r="G14" s="269"/>
      <c r="H14" s="270">
        <f t="shared" si="0"/>
        <v>84074.514000000025</v>
      </c>
      <c r="I14" s="269"/>
      <c r="K14" s="273"/>
      <c r="L14" s="279"/>
    </row>
    <row r="15" spans="1:12" x14ac:dyDescent="0.3">
      <c r="B15" s="268" t="s">
        <v>203</v>
      </c>
      <c r="C15" s="88" t="s">
        <v>192</v>
      </c>
      <c r="D15" s="277">
        <v>0</v>
      </c>
      <c r="E15" s="277"/>
      <c r="F15" s="277"/>
      <c r="G15" s="277"/>
      <c r="H15" s="278">
        <f t="shared" si="0"/>
        <v>0</v>
      </c>
      <c r="I15" s="269"/>
      <c r="K15" s="273"/>
      <c r="L15" s="280">
        <f>H15</f>
        <v>0</v>
      </c>
    </row>
    <row r="16" spans="1:12" x14ac:dyDescent="0.3">
      <c r="B16" s="268">
        <v>2</v>
      </c>
      <c r="C16" s="88" t="s">
        <v>193</v>
      </c>
      <c r="D16" s="269">
        <f>D9</f>
        <v>72196.856393114504</v>
      </c>
      <c r="E16" s="269"/>
      <c r="F16" s="269">
        <f>F23-F17</f>
        <v>11877.657606885528</v>
      </c>
      <c r="G16" s="269"/>
      <c r="H16" s="270">
        <f t="shared" si="0"/>
        <v>84074.514000000025</v>
      </c>
      <c r="I16" s="269"/>
      <c r="K16" s="273"/>
      <c r="L16" s="279"/>
    </row>
    <row r="17" spans="2:12" x14ac:dyDescent="0.3">
      <c r="B17" s="268">
        <v>2</v>
      </c>
      <c r="C17" s="88" t="s">
        <v>194</v>
      </c>
      <c r="D17" s="277"/>
      <c r="E17" s="277"/>
      <c r="F17" s="277">
        <f>'Entry-Exit'!E20-'Gas Flow'!G17</f>
        <v>18846.814615692543</v>
      </c>
      <c r="G17" s="277">
        <f>'Entry-Exit'!E8</f>
        <v>49966.942384307455</v>
      </c>
      <c r="H17" s="278">
        <f t="shared" si="0"/>
        <v>68813.756999999998</v>
      </c>
      <c r="I17" s="269"/>
      <c r="K17" s="276">
        <f>G17</f>
        <v>49966.942384307455</v>
      </c>
      <c r="L17" s="280">
        <f>H17</f>
        <v>68813.756999999998</v>
      </c>
    </row>
    <row r="18" spans="2:12" x14ac:dyDescent="0.3">
      <c r="B18" s="268">
        <v>2</v>
      </c>
      <c r="C18" s="88" t="s">
        <v>195</v>
      </c>
      <c r="D18" s="269"/>
      <c r="E18" s="269"/>
      <c r="F18" s="269"/>
      <c r="G18" s="269"/>
      <c r="H18" s="270">
        <f t="shared" si="0"/>
        <v>0</v>
      </c>
      <c r="I18" s="269"/>
      <c r="K18" s="276">
        <f>G18</f>
        <v>0</v>
      </c>
      <c r="L18" s="279"/>
    </row>
    <row r="19" spans="2:12" x14ac:dyDescent="0.3">
      <c r="B19" s="268">
        <v>7</v>
      </c>
      <c r="C19" s="88" t="s">
        <v>196</v>
      </c>
      <c r="D19" s="269"/>
      <c r="E19" s="269"/>
      <c r="F19" s="269">
        <f>'Entry-Exit'!E7</f>
        <v>126751.00522257808</v>
      </c>
      <c r="G19" s="269"/>
      <c r="H19" s="270">
        <f t="shared" si="0"/>
        <v>126751.00522257808</v>
      </c>
      <c r="I19" s="269"/>
      <c r="K19" s="276">
        <f>F19</f>
        <v>126751.00522257808</v>
      </c>
      <c r="L19" s="279"/>
    </row>
    <row r="20" spans="2:12" x14ac:dyDescent="0.3">
      <c r="B20" s="268">
        <v>7</v>
      </c>
      <c r="C20" s="88" t="s">
        <v>197</v>
      </c>
      <c r="D20" s="277"/>
      <c r="E20" s="277"/>
      <c r="F20" s="277">
        <f>+'Entry-Exit'!E23</f>
        <v>29721.968000000001</v>
      </c>
      <c r="G20" s="277"/>
      <c r="H20" s="278">
        <f t="shared" si="0"/>
        <v>29721.968000000001</v>
      </c>
      <c r="I20" s="269"/>
      <c r="K20" s="273"/>
      <c r="L20" s="280">
        <f>H20</f>
        <v>29721.968000000001</v>
      </c>
    </row>
    <row r="21" spans="2:12" x14ac:dyDescent="0.3">
      <c r="B21" s="268" t="s">
        <v>204</v>
      </c>
      <c r="C21" s="88" t="s">
        <v>198</v>
      </c>
      <c r="D21" s="269"/>
      <c r="E21" s="269"/>
      <c r="F21" s="269">
        <f>F19-F20</f>
        <v>97029.037222578074</v>
      </c>
      <c r="G21" s="269"/>
      <c r="H21" s="270">
        <f t="shared" si="0"/>
        <v>97029.037222578074</v>
      </c>
      <c r="I21" s="269"/>
      <c r="K21" s="273"/>
      <c r="L21" s="279"/>
    </row>
    <row r="22" spans="2:12" x14ac:dyDescent="0.3">
      <c r="B22" s="268">
        <v>1</v>
      </c>
      <c r="C22" s="88" t="s">
        <v>199</v>
      </c>
      <c r="D22" s="277"/>
      <c r="E22" s="277"/>
      <c r="F22" s="277">
        <f>'Entry-Exit'!E18</f>
        <v>66304.565000000002</v>
      </c>
      <c r="G22" s="277"/>
      <c r="H22" s="278">
        <f t="shared" si="0"/>
        <v>66304.565000000002</v>
      </c>
      <c r="I22" s="269"/>
      <c r="K22" s="273"/>
      <c r="L22" s="280">
        <f>H22</f>
        <v>66304.565000000002</v>
      </c>
    </row>
    <row r="23" spans="2:12" ht="15" thickBot="1" x14ac:dyDescent="0.35">
      <c r="B23" s="271">
        <v>1</v>
      </c>
      <c r="C23" s="82" t="s">
        <v>200</v>
      </c>
      <c r="D23" s="148"/>
      <c r="E23" s="148"/>
      <c r="F23" s="148">
        <f>F21-F22</f>
        <v>30724.472222578072</v>
      </c>
      <c r="G23" s="148"/>
      <c r="H23" s="272">
        <f t="shared" si="0"/>
        <v>30724.472222578072</v>
      </c>
      <c r="I23" s="269"/>
      <c r="K23" s="273"/>
      <c r="L23" s="279"/>
    </row>
    <row r="24" spans="2:12" x14ac:dyDescent="0.3">
      <c r="C24" s="145" t="s">
        <v>141</v>
      </c>
      <c r="J24" s="202" t="s">
        <v>141</v>
      </c>
      <c r="K24" s="176">
        <f>SUM(K5:K23)</f>
        <v>286278.49100000004</v>
      </c>
      <c r="L24" s="176">
        <f>SUM(L5:L23)</f>
        <v>286278.49100000004</v>
      </c>
    </row>
    <row r="25" spans="2:12" x14ac:dyDescent="0.3">
      <c r="K25" s="264"/>
    </row>
    <row r="26" spans="2:12" x14ac:dyDescent="0.3">
      <c r="B26" s="281" t="s">
        <v>336</v>
      </c>
    </row>
  </sheetData>
  <pageMargins left="0.7" right="0.7" top="0.75" bottom="0.75" header="0.3" footer="0.3"/>
  <ignoredErrors>
    <ignoredError sqref="D8 F22" formula="1"/>
  </ignoredErrors>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2"/>
  <sheetViews>
    <sheetView zoomScale="60" zoomScaleNormal="60" workbookViewId="0">
      <selection activeCell="D48" sqref="D48"/>
    </sheetView>
  </sheetViews>
  <sheetFormatPr defaultRowHeight="14.4" x14ac:dyDescent="0.3"/>
  <cols>
    <col min="2" max="2" width="24.88671875" customWidth="1"/>
    <col min="3" max="3" width="22.33203125" customWidth="1"/>
  </cols>
  <sheetData>
    <row r="1" spans="1:27" x14ac:dyDescent="0.3">
      <c r="A1" s="145" t="s">
        <v>231</v>
      </c>
    </row>
    <row r="2" spans="1:27" x14ac:dyDescent="0.3">
      <c r="A2" s="160"/>
      <c r="B2" s="177"/>
    </row>
    <row r="3" spans="1:27" x14ac:dyDescent="0.3">
      <c r="A3" s="160"/>
      <c r="B3" s="177"/>
    </row>
    <row r="4" spans="1:27" x14ac:dyDescent="0.3">
      <c r="A4" s="160"/>
      <c r="B4" s="177"/>
    </row>
    <row r="7" spans="1:27" x14ac:dyDescent="0.3">
      <c r="B7" s="152" t="s">
        <v>282</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row>
    <row r="8" spans="1:27" s="84" customFormat="1" x14ac:dyDescent="0.3">
      <c r="B8" s="162"/>
      <c r="C8" s="163"/>
      <c r="D8" s="163"/>
      <c r="E8" s="163"/>
      <c r="F8" s="163"/>
      <c r="G8" s="163"/>
      <c r="H8" s="163"/>
      <c r="I8" s="163"/>
      <c r="J8" s="163"/>
    </row>
    <row r="9" spans="1:27" s="84" customFormat="1" x14ac:dyDescent="0.3">
      <c r="B9" s="162" t="s">
        <v>233</v>
      </c>
      <c r="C9" s="220">
        <f>Parameters!B39</f>
        <v>37</v>
      </c>
      <c r="D9" s="163" t="s">
        <v>236</v>
      </c>
      <c r="E9" s="163"/>
      <c r="F9" s="163"/>
      <c r="G9" s="163"/>
      <c r="H9" s="163"/>
      <c r="I9" s="163"/>
      <c r="J9" s="163"/>
    </row>
    <row r="10" spans="1:27" s="84" customFormat="1" x14ac:dyDescent="0.3">
      <c r="B10" s="162" t="s">
        <v>234</v>
      </c>
      <c r="C10" s="225">
        <f>Parameters!B40</f>
        <v>6.0199999999999997E-2</v>
      </c>
      <c r="D10" s="163"/>
      <c r="E10" s="163"/>
      <c r="F10" s="163"/>
      <c r="G10" s="163"/>
      <c r="H10" s="163"/>
      <c r="I10" s="163"/>
      <c r="J10" s="163"/>
    </row>
    <row r="11" spans="1:27" s="84" customFormat="1" x14ac:dyDescent="0.3">
      <c r="B11" s="162" t="s">
        <v>235</v>
      </c>
      <c r="C11" s="226">
        <f>Parameters!B41</f>
        <v>0</v>
      </c>
      <c r="D11" s="163"/>
      <c r="E11" s="163"/>
      <c r="F11" s="163"/>
      <c r="G11" s="163"/>
      <c r="H11" s="163"/>
      <c r="I11" s="163"/>
      <c r="J11" s="163"/>
    </row>
    <row r="12" spans="1:27" s="84" customFormat="1" x14ac:dyDescent="0.3">
      <c r="B12" s="162" t="s">
        <v>238</v>
      </c>
      <c r="C12" s="227">
        <f>Parameters!B36</f>
        <v>2018</v>
      </c>
      <c r="D12" s="163"/>
      <c r="E12" s="163"/>
      <c r="F12" s="163"/>
      <c r="G12" s="163"/>
      <c r="H12" s="163"/>
      <c r="I12" s="163"/>
      <c r="J12" s="163"/>
    </row>
    <row r="13" spans="1:27" s="84" customFormat="1" x14ac:dyDescent="0.3">
      <c r="B13" s="162"/>
      <c r="C13" s="163"/>
      <c r="D13" s="163"/>
      <c r="E13" s="163"/>
      <c r="F13" s="163"/>
      <c r="G13" s="163"/>
      <c r="H13" s="163"/>
      <c r="I13" s="163"/>
      <c r="J13" s="163"/>
    </row>
    <row r="14" spans="1:27" s="84" customFormat="1" ht="15" thickBot="1" x14ac:dyDescent="0.35">
      <c r="B14" s="86"/>
      <c r="C14" s="86"/>
      <c r="D14" s="86">
        <v>1997</v>
      </c>
      <c r="E14" s="86">
        <v>1998</v>
      </c>
      <c r="F14" s="86">
        <v>1999</v>
      </c>
      <c r="G14" s="86">
        <v>2000</v>
      </c>
      <c r="H14" s="86">
        <v>2001</v>
      </c>
      <c r="I14" s="86">
        <v>2002</v>
      </c>
      <c r="J14" s="86">
        <v>2003</v>
      </c>
      <c r="K14" s="86">
        <v>2004</v>
      </c>
      <c r="L14" s="86">
        <v>2005</v>
      </c>
      <c r="M14" s="86">
        <v>2006</v>
      </c>
      <c r="N14" s="86">
        <v>2007</v>
      </c>
      <c r="O14" s="86">
        <v>2008</v>
      </c>
      <c r="P14" s="86">
        <v>2009</v>
      </c>
      <c r="Q14" s="86">
        <v>2010</v>
      </c>
      <c r="R14" s="86">
        <v>2011</v>
      </c>
      <c r="S14" s="86">
        <v>2012</v>
      </c>
      <c r="T14" s="86">
        <v>2013</v>
      </c>
      <c r="U14" s="86">
        <v>2014</v>
      </c>
      <c r="V14" s="86">
        <v>2015</v>
      </c>
      <c r="W14" s="86">
        <v>2016</v>
      </c>
      <c r="X14" s="86">
        <v>2017</v>
      </c>
      <c r="Y14" s="86">
        <v>2018</v>
      </c>
      <c r="Z14" s="86">
        <v>2019</v>
      </c>
      <c r="AA14" s="86">
        <v>2020</v>
      </c>
    </row>
    <row r="15" spans="1:27" s="84" customFormat="1" x14ac:dyDescent="0.3">
      <c r="B15" s="171" t="s">
        <v>237</v>
      </c>
      <c r="C15" s="172"/>
      <c r="D15" s="166">
        <f>1/(1+$C$10)^($C$12-D14)</f>
        <v>0.29299229682716577</v>
      </c>
      <c r="E15" s="166">
        <f t="shared" ref="E15" si="0">1/(1+$C$10)^($C$12-E14)</f>
        <v>0.31063043309616117</v>
      </c>
      <c r="F15" s="166">
        <f t="shared" ref="F15" si="1">1/(1+$C$10)^($C$12-F14)</f>
        <v>0.32933038516855012</v>
      </c>
      <c r="G15" s="166">
        <f t="shared" ref="G15" si="2">1/(1+$C$10)^($C$12-G14)</f>
        <v>0.34915607435569679</v>
      </c>
      <c r="H15" s="166">
        <f t="shared" ref="H15" si="3">1/(1+$C$10)^($C$12-H14)</f>
        <v>0.37017527003190981</v>
      </c>
      <c r="I15" s="166">
        <f t="shared" ref="I15" si="4">1/(1+$C$10)^($C$12-I14)</f>
        <v>0.39245982128783075</v>
      </c>
      <c r="J15" s="166">
        <f t="shared" ref="J15" si="5">1/(1+$C$10)^($C$12-J14)</f>
        <v>0.41608590252935823</v>
      </c>
      <c r="K15" s="166">
        <f t="shared" ref="K15" si="6">1/(1+$C$10)^($C$12-K14)</f>
        <v>0.44113427386162557</v>
      </c>
      <c r="L15" s="166">
        <f t="shared" ref="L15" si="7">1/(1+$C$10)^($C$12-L14)</f>
        <v>0.46769055714809543</v>
      </c>
      <c r="M15" s="166">
        <f t="shared" ref="M15" si="8">1/(1+$C$10)^($C$12-M14)</f>
        <v>0.49584552868841086</v>
      </c>
      <c r="N15" s="166">
        <f t="shared" ref="N15" si="9">1/(1+$C$10)^($C$12-N14)</f>
        <v>0.52569542951545323</v>
      </c>
      <c r="O15" s="166">
        <f t="shared" ref="O15" si="10">1/(1+$C$10)^($C$12-O14)</f>
        <v>0.55734229437228355</v>
      </c>
      <c r="P15" s="166">
        <f t="shared" ref="P15" si="11">1/(1+$C$10)^($C$12-P14)</f>
        <v>0.59089430049349501</v>
      </c>
      <c r="Q15" s="166">
        <f t="shared" ref="Q15" si="12">1/(1+$C$10)^($C$12-Q14)</f>
        <v>0.62646613738320345</v>
      </c>
      <c r="R15" s="166">
        <f t="shared" ref="R15" si="13">1/(1+$C$10)^($C$12-R14)</f>
        <v>0.66417939885367239</v>
      </c>
      <c r="S15" s="166">
        <f t="shared" ref="S15" si="14">1/(1+$C$10)^($C$12-S14)</f>
        <v>0.70416299866466348</v>
      </c>
      <c r="T15" s="166">
        <f t="shared" ref="T15" si="15">1/(1+$C$10)^($C$12-T14)</f>
        <v>0.74655361118427621</v>
      </c>
      <c r="U15" s="166">
        <f t="shared" ref="U15" si="16">1/(1+$C$10)^($C$12-U14)</f>
        <v>0.79149613857756973</v>
      </c>
      <c r="V15" s="166">
        <f t="shared" ref="V15" si="17">1/(1+$C$10)^($C$12-V14)</f>
        <v>0.83914420611993945</v>
      </c>
      <c r="W15" s="166">
        <f t="shared" ref="W15" si="18">1/(1+$C$10)^($C$12-W14)</f>
        <v>0.8896606873283599</v>
      </c>
      <c r="X15" s="166">
        <f t="shared" ref="X15" si="19">1/(1+$C$10)^($C$12-X14)</f>
        <v>0.94321826070552728</v>
      </c>
      <c r="Y15" s="166">
        <f t="shared" ref="Y15" si="20">1/(1+$C$10)^($C$12-Y14)</f>
        <v>1</v>
      </c>
      <c r="Z15" s="166">
        <f t="shared" ref="Z15" si="21">1/(1+$C$10)^($C$12-Z14)</f>
        <v>1.0602</v>
      </c>
      <c r="AA15" s="167">
        <f t="shared" ref="AA15" si="22">1/(1+$C$10)^($C$12-AA14)</f>
        <v>1.1240240400000001</v>
      </c>
    </row>
    <row r="16" spans="1:27" s="84" customFormat="1" x14ac:dyDescent="0.3">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row>
    <row r="17" spans="2:27" s="84" customFormat="1" x14ac:dyDescent="0.3">
      <c r="B17" s="162"/>
      <c r="C17" s="163"/>
      <c r="D17" s="163"/>
      <c r="E17" s="163"/>
      <c r="F17" s="163"/>
      <c r="G17" s="163"/>
      <c r="H17" s="163"/>
      <c r="I17" s="163"/>
      <c r="J17" s="163"/>
    </row>
    <row r="18" spans="2:27" s="84" customFormat="1" x14ac:dyDescent="0.3">
      <c r="B18" s="161" t="s">
        <v>232</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row>
    <row r="19" spans="2:27" ht="15" thickBot="1" x14ac:dyDescent="0.35">
      <c r="B19" s="86"/>
      <c r="C19" s="86" t="s">
        <v>231</v>
      </c>
      <c r="D19" s="86">
        <v>1997</v>
      </c>
      <c r="E19" s="86">
        <v>1998</v>
      </c>
      <c r="F19" s="86">
        <v>1999</v>
      </c>
      <c r="G19" s="86">
        <v>2000</v>
      </c>
      <c r="H19" s="86">
        <v>2001</v>
      </c>
      <c r="I19" s="86">
        <v>2002</v>
      </c>
      <c r="J19" s="86">
        <v>2003</v>
      </c>
      <c r="K19" s="86">
        <v>2004</v>
      </c>
      <c r="L19" s="86">
        <v>2005</v>
      </c>
      <c r="M19" s="86">
        <v>2006</v>
      </c>
      <c r="N19" s="86">
        <v>2007</v>
      </c>
      <c r="O19" s="86">
        <v>2008</v>
      </c>
      <c r="P19" s="86">
        <v>2009</v>
      </c>
      <c r="Q19" s="86">
        <v>2010</v>
      </c>
      <c r="R19" s="86">
        <v>2011</v>
      </c>
      <c r="S19" s="86">
        <v>2012</v>
      </c>
      <c r="T19" s="86">
        <v>2013</v>
      </c>
      <c r="U19" s="86">
        <v>2014</v>
      </c>
      <c r="V19" s="86">
        <v>2015</v>
      </c>
      <c r="W19" s="86">
        <v>2016</v>
      </c>
      <c r="X19" s="86">
        <v>2017</v>
      </c>
      <c r="Y19" s="86">
        <v>2018</v>
      </c>
      <c r="Z19" s="86">
        <v>2019</v>
      </c>
      <c r="AA19" s="86">
        <v>2020</v>
      </c>
    </row>
    <row r="20" spans="2:27" x14ac:dyDescent="0.3">
      <c r="B20" s="164">
        <v>1997</v>
      </c>
      <c r="C20" s="218">
        <f>Parameters!B6</f>
        <v>222914.59980999996</v>
      </c>
      <c r="D20" s="169">
        <f>PMT($C$10,$C$9,-$C20)</f>
        <v>15163.019741149576</v>
      </c>
      <c r="E20" s="169">
        <f t="shared" ref="E20:AA30" si="23">PMT($C$10,$C$9,-$C20)</f>
        <v>15163.019741149576</v>
      </c>
      <c r="F20" s="169">
        <f t="shared" si="23"/>
        <v>15163.019741149576</v>
      </c>
      <c r="G20" s="169">
        <f t="shared" si="23"/>
        <v>15163.019741149576</v>
      </c>
      <c r="H20" s="169">
        <f t="shared" si="23"/>
        <v>15163.019741149576</v>
      </c>
      <c r="I20" s="169">
        <f t="shared" si="23"/>
        <v>15163.019741149576</v>
      </c>
      <c r="J20" s="169">
        <f t="shared" si="23"/>
        <v>15163.019741149576</v>
      </c>
      <c r="K20" s="169">
        <f t="shared" si="23"/>
        <v>15163.019741149576</v>
      </c>
      <c r="L20" s="169">
        <f t="shared" si="23"/>
        <v>15163.019741149576</v>
      </c>
      <c r="M20" s="169">
        <f t="shared" si="23"/>
        <v>15163.019741149576</v>
      </c>
      <c r="N20" s="169">
        <f t="shared" si="23"/>
        <v>15163.019741149576</v>
      </c>
      <c r="O20" s="169">
        <f t="shared" si="23"/>
        <v>15163.019741149576</v>
      </c>
      <c r="P20" s="169">
        <f t="shared" si="23"/>
        <v>15163.019741149576</v>
      </c>
      <c r="Q20" s="169">
        <f t="shared" si="23"/>
        <v>15163.019741149576</v>
      </c>
      <c r="R20" s="169">
        <f t="shared" si="23"/>
        <v>15163.019741149576</v>
      </c>
      <c r="S20" s="169">
        <f t="shared" si="23"/>
        <v>15163.019741149576</v>
      </c>
      <c r="T20" s="169">
        <f t="shared" si="23"/>
        <v>15163.019741149576</v>
      </c>
      <c r="U20" s="169">
        <f t="shared" si="23"/>
        <v>15163.019741149576</v>
      </c>
      <c r="V20" s="169">
        <f t="shared" si="23"/>
        <v>15163.019741149576</v>
      </c>
      <c r="W20" s="169">
        <f t="shared" si="23"/>
        <v>15163.019741149576</v>
      </c>
      <c r="X20" s="169">
        <f t="shared" si="23"/>
        <v>15163.019741149576</v>
      </c>
      <c r="Y20" s="169">
        <f t="shared" si="23"/>
        <v>15163.019741149576</v>
      </c>
      <c r="Z20" s="169">
        <f t="shared" si="23"/>
        <v>15163.019741149576</v>
      </c>
      <c r="AA20" s="169">
        <f t="shared" si="23"/>
        <v>15163.019741149576</v>
      </c>
    </row>
    <row r="21" spans="2:27" x14ac:dyDescent="0.3">
      <c r="B21" s="150">
        <v>1998</v>
      </c>
      <c r="C21" s="219">
        <f>Parameters!B7</f>
        <v>8274.2677600000025</v>
      </c>
      <c r="D21" s="170"/>
      <c r="E21" s="168">
        <f t="shared" si="23"/>
        <v>562.82937723852604</v>
      </c>
      <c r="F21" s="168">
        <f t="shared" si="23"/>
        <v>562.82937723852604</v>
      </c>
      <c r="G21" s="168">
        <f t="shared" si="23"/>
        <v>562.82937723852604</v>
      </c>
      <c r="H21" s="168">
        <f t="shared" si="23"/>
        <v>562.82937723852604</v>
      </c>
      <c r="I21" s="168">
        <f t="shared" si="23"/>
        <v>562.82937723852604</v>
      </c>
      <c r="J21" s="168">
        <f t="shared" si="23"/>
        <v>562.82937723852604</v>
      </c>
      <c r="K21" s="168">
        <f t="shared" si="23"/>
        <v>562.82937723852604</v>
      </c>
      <c r="L21" s="168">
        <f t="shared" si="23"/>
        <v>562.82937723852604</v>
      </c>
      <c r="M21" s="168">
        <f t="shared" si="23"/>
        <v>562.82937723852604</v>
      </c>
      <c r="N21" s="168">
        <f t="shared" si="23"/>
        <v>562.82937723852604</v>
      </c>
      <c r="O21" s="168">
        <f t="shared" si="23"/>
        <v>562.82937723852604</v>
      </c>
      <c r="P21" s="168">
        <f t="shared" si="23"/>
        <v>562.82937723852604</v>
      </c>
      <c r="Q21" s="168">
        <f t="shared" si="23"/>
        <v>562.82937723852604</v>
      </c>
      <c r="R21" s="168">
        <f t="shared" si="23"/>
        <v>562.82937723852604</v>
      </c>
      <c r="S21" s="168">
        <f t="shared" si="23"/>
        <v>562.82937723852604</v>
      </c>
      <c r="T21" s="168">
        <f t="shared" si="23"/>
        <v>562.82937723852604</v>
      </c>
      <c r="U21" s="168">
        <f t="shared" si="23"/>
        <v>562.82937723852604</v>
      </c>
      <c r="V21" s="168">
        <f t="shared" si="23"/>
        <v>562.82937723852604</v>
      </c>
      <c r="W21" s="168">
        <f t="shared" si="23"/>
        <v>562.82937723852604</v>
      </c>
      <c r="X21" s="168">
        <f t="shared" si="23"/>
        <v>562.82937723852604</v>
      </c>
      <c r="Y21" s="168">
        <f t="shared" si="23"/>
        <v>562.82937723852604</v>
      </c>
      <c r="Z21" s="168">
        <f t="shared" si="23"/>
        <v>562.82937723852604</v>
      </c>
      <c r="AA21" s="168">
        <f t="shared" si="23"/>
        <v>562.82937723852604</v>
      </c>
    </row>
    <row r="22" spans="2:27" x14ac:dyDescent="0.3">
      <c r="B22" s="150">
        <v>1999</v>
      </c>
      <c r="C22" s="219">
        <f>Parameters!B8</f>
        <v>810.62515000000008</v>
      </c>
      <c r="D22" s="170"/>
      <c r="E22" s="170"/>
      <c r="F22" s="168">
        <f t="shared" si="23"/>
        <v>55.140063336358189</v>
      </c>
      <c r="G22" s="168">
        <f t="shared" si="23"/>
        <v>55.140063336358189</v>
      </c>
      <c r="H22" s="168">
        <f t="shared" si="23"/>
        <v>55.140063336358189</v>
      </c>
      <c r="I22" s="168">
        <f t="shared" si="23"/>
        <v>55.140063336358189</v>
      </c>
      <c r="J22" s="168">
        <f t="shared" si="23"/>
        <v>55.140063336358189</v>
      </c>
      <c r="K22" s="168">
        <f t="shared" si="23"/>
        <v>55.140063336358189</v>
      </c>
      <c r="L22" s="168">
        <f t="shared" si="23"/>
        <v>55.140063336358189</v>
      </c>
      <c r="M22" s="168">
        <f t="shared" si="23"/>
        <v>55.140063336358189</v>
      </c>
      <c r="N22" s="168">
        <f t="shared" si="23"/>
        <v>55.140063336358189</v>
      </c>
      <c r="O22" s="168">
        <f t="shared" si="23"/>
        <v>55.140063336358189</v>
      </c>
      <c r="P22" s="168">
        <f t="shared" si="23"/>
        <v>55.140063336358189</v>
      </c>
      <c r="Q22" s="168">
        <f t="shared" si="23"/>
        <v>55.140063336358189</v>
      </c>
      <c r="R22" s="168">
        <f t="shared" si="23"/>
        <v>55.140063336358189</v>
      </c>
      <c r="S22" s="168">
        <f t="shared" si="23"/>
        <v>55.140063336358189</v>
      </c>
      <c r="T22" s="168">
        <f t="shared" si="23"/>
        <v>55.140063336358189</v>
      </c>
      <c r="U22" s="168">
        <f t="shared" si="23"/>
        <v>55.140063336358189</v>
      </c>
      <c r="V22" s="168">
        <f t="shared" si="23"/>
        <v>55.140063336358189</v>
      </c>
      <c r="W22" s="168">
        <f t="shared" si="23"/>
        <v>55.140063336358189</v>
      </c>
      <c r="X22" s="168">
        <f t="shared" si="23"/>
        <v>55.140063336358189</v>
      </c>
      <c r="Y22" s="168">
        <f t="shared" si="23"/>
        <v>55.140063336358189</v>
      </c>
      <c r="Z22" s="168">
        <f t="shared" si="23"/>
        <v>55.140063336358189</v>
      </c>
      <c r="AA22" s="168">
        <f t="shared" si="23"/>
        <v>55.140063336358189</v>
      </c>
    </row>
    <row r="23" spans="2:27" x14ac:dyDescent="0.3">
      <c r="B23" s="150">
        <v>2000</v>
      </c>
      <c r="C23" s="219">
        <f>Parameters!B9</f>
        <v>2495.9915599999999</v>
      </c>
      <c r="D23" s="170"/>
      <c r="E23" s="170"/>
      <c r="F23" s="170"/>
      <c r="G23" s="168">
        <f t="shared" si="23"/>
        <v>169.78147384819664</v>
      </c>
      <c r="H23" s="168">
        <f t="shared" si="23"/>
        <v>169.78147384819664</v>
      </c>
      <c r="I23" s="168">
        <f t="shared" si="23"/>
        <v>169.78147384819664</v>
      </c>
      <c r="J23" s="168">
        <f t="shared" si="23"/>
        <v>169.78147384819664</v>
      </c>
      <c r="K23" s="168">
        <f t="shared" si="23"/>
        <v>169.78147384819664</v>
      </c>
      <c r="L23" s="168">
        <f t="shared" si="23"/>
        <v>169.78147384819664</v>
      </c>
      <c r="M23" s="168">
        <f t="shared" si="23"/>
        <v>169.78147384819664</v>
      </c>
      <c r="N23" s="168">
        <f t="shared" si="23"/>
        <v>169.78147384819664</v>
      </c>
      <c r="O23" s="168">
        <f t="shared" si="23"/>
        <v>169.78147384819664</v>
      </c>
      <c r="P23" s="168">
        <f t="shared" si="23"/>
        <v>169.78147384819664</v>
      </c>
      <c r="Q23" s="168">
        <f t="shared" si="23"/>
        <v>169.78147384819664</v>
      </c>
      <c r="R23" s="168">
        <f t="shared" si="23"/>
        <v>169.78147384819664</v>
      </c>
      <c r="S23" s="168">
        <f t="shared" si="23"/>
        <v>169.78147384819664</v>
      </c>
      <c r="T23" s="168">
        <f t="shared" si="23"/>
        <v>169.78147384819664</v>
      </c>
      <c r="U23" s="168">
        <f t="shared" si="23"/>
        <v>169.78147384819664</v>
      </c>
      <c r="V23" s="168">
        <f t="shared" si="23"/>
        <v>169.78147384819664</v>
      </c>
      <c r="W23" s="168">
        <f t="shared" si="23"/>
        <v>169.78147384819664</v>
      </c>
      <c r="X23" s="168">
        <f t="shared" si="23"/>
        <v>169.78147384819664</v>
      </c>
      <c r="Y23" s="168">
        <f t="shared" si="23"/>
        <v>169.78147384819664</v>
      </c>
      <c r="Z23" s="168">
        <f t="shared" si="23"/>
        <v>169.78147384819664</v>
      </c>
      <c r="AA23" s="168">
        <f t="shared" si="23"/>
        <v>169.78147384819664</v>
      </c>
    </row>
    <row r="24" spans="2:27" x14ac:dyDescent="0.3">
      <c r="B24" s="150">
        <v>2001</v>
      </c>
      <c r="C24" s="219">
        <f>Parameters!B10</f>
        <v>463.33437000000009</v>
      </c>
      <c r="D24" s="170"/>
      <c r="E24" s="170"/>
      <c r="F24" s="170"/>
      <c r="G24" s="170"/>
      <c r="H24" s="168">
        <f t="shared" si="23"/>
        <v>31.516770122061502</v>
      </c>
      <c r="I24" s="168">
        <f t="shared" si="23"/>
        <v>31.516770122061502</v>
      </c>
      <c r="J24" s="168">
        <f t="shared" si="23"/>
        <v>31.516770122061502</v>
      </c>
      <c r="K24" s="168">
        <f t="shared" si="23"/>
        <v>31.516770122061502</v>
      </c>
      <c r="L24" s="168">
        <f t="shared" si="23"/>
        <v>31.516770122061502</v>
      </c>
      <c r="M24" s="168">
        <f t="shared" si="23"/>
        <v>31.516770122061502</v>
      </c>
      <c r="N24" s="168">
        <f t="shared" si="23"/>
        <v>31.516770122061502</v>
      </c>
      <c r="O24" s="168">
        <f t="shared" si="23"/>
        <v>31.516770122061502</v>
      </c>
      <c r="P24" s="168">
        <f t="shared" si="23"/>
        <v>31.516770122061502</v>
      </c>
      <c r="Q24" s="168">
        <f t="shared" si="23"/>
        <v>31.516770122061502</v>
      </c>
      <c r="R24" s="168">
        <f t="shared" si="23"/>
        <v>31.516770122061502</v>
      </c>
      <c r="S24" s="168">
        <f t="shared" si="23"/>
        <v>31.516770122061502</v>
      </c>
      <c r="T24" s="168">
        <f t="shared" si="23"/>
        <v>31.516770122061502</v>
      </c>
      <c r="U24" s="168">
        <f t="shared" si="23"/>
        <v>31.516770122061502</v>
      </c>
      <c r="V24" s="168">
        <f t="shared" si="23"/>
        <v>31.516770122061502</v>
      </c>
      <c r="W24" s="168">
        <f t="shared" si="23"/>
        <v>31.516770122061502</v>
      </c>
      <c r="X24" s="168">
        <f t="shared" si="23"/>
        <v>31.516770122061502</v>
      </c>
      <c r="Y24" s="168">
        <f t="shared" si="23"/>
        <v>31.516770122061502</v>
      </c>
      <c r="Z24" s="168">
        <f t="shared" si="23"/>
        <v>31.516770122061502</v>
      </c>
      <c r="AA24" s="168">
        <f t="shared" si="23"/>
        <v>31.516770122061502</v>
      </c>
    </row>
    <row r="25" spans="2:27" x14ac:dyDescent="0.3">
      <c r="B25" s="150">
        <v>2002</v>
      </c>
      <c r="C25" s="219">
        <f>Parameters!B11</f>
        <v>2770.3964399999995</v>
      </c>
      <c r="D25" s="170"/>
      <c r="E25" s="170"/>
      <c r="F25" s="170"/>
      <c r="G25" s="170"/>
      <c r="H25" s="170"/>
      <c r="I25" s="168">
        <f t="shared" si="23"/>
        <v>188.44694760386008</v>
      </c>
      <c r="J25" s="168">
        <f t="shared" si="23"/>
        <v>188.44694760386008</v>
      </c>
      <c r="K25" s="168">
        <f t="shared" si="23"/>
        <v>188.44694760386008</v>
      </c>
      <c r="L25" s="168">
        <f t="shared" si="23"/>
        <v>188.44694760386008</v>
      </c>
      <c r="M25" s="168">
        <f t="shared" si="23"/>
        <v>188.44694760386008</v>
      </c>
      <c r="N25" s="168">
        <f t="shared" si="23"/>
        <v>188.44694760386008</v>
      </c>
      <c r="O25" s="168">
        <f t="shared" si="23"/>
        <v>188.44694760386008</v>
      </c>
      <c r="P25" s="168">
        <f t="shared" si="23"/>
        <v>188.44694760386008</v>
      </c>
      <c r="Q25" s="168">
        <f t="shared" si="23"/>
        <v>188.44694760386008</v>
      </c>
      <c r="R25" s="168">
        <f t="shared" si="23"/>
        <v>188.44694760386008</v>
      </c>
      <c r="S25" s="168">
        <f t="shared" si="23"/>
        <v>188.44694760386008</v>
      </c>
      <c r="T25" s="168">
        <f t="shared" si="23"/>
        <v>188.44694760386008</v>
      </c>
      <c r="U25" s="168">
        <f t="shared" si="23"/>
        <v>188.44694760386008</v>
      </c>
      <c r="V25" s="168">
        <f t="shared" si="23"/>
        <v>188.44694760386008</v>
      </c>
      <c r="W25" s="168">
        <f t="shared" si="23"/>
        <v>188.44694760386008</v>
      </c>
      <c r="X25" s="168">
        <f t="shared" si="23"/>
        <v>188.44694760386008</v>
      </c>
      <c r="Y25" s="168">
        <f t="shared" si="23"/>
        <v>188.44694760386008</v>
      </c>
      <c r="Z25" s="168">
        <f t="shared" si="23"/>
        <v>188.44694760386008</v>
      </c>
      <c r="AA25" s="168">
        <f t="shared" si="23"/>
        <v>188.44694760386008</v>
      </c>
    </row>
    <row r="26" spans="2:27" x14ac:dyDescent="0.3">
      <c r="B26" s="150">
        <v>2003</v>
      </c>
      <c r="C26" s="219">
        <f>Parameters!B12</f>
        <v>968.73103999999898</v>
      </c>
      <c r="D26" s="170"/>
      <c r="E26" s="170"/>
      <c r="F26" s="170"/>
      <c r="G26" s="170"/>
      <c r="H26" s="170"/>
      <c r="I26" s="170"/>
      <c r="J26" s="168">
        <f t="shared" si="23"/>
        <v>65.894687453869494</v>
      </c>
      <c r="K26" s="168">
        <f t="shared" si="23"/>
        <v>65.894687453869494</v>
      </c>
      <c r="L26" s="168">
        <f t="shared" si="23"/>
        <v>65.894687453869494</v>
      </c>
      <c r="M26" s="168">
        <f t="shared" si="23"/>
        <v>65.894687453869494</v>
      </c>
      <c r="N26" s="168">
        <f t="shared" si="23"/>
        <v>65.894687453869494</v>
      </c>
      <c r="O26" s="168">
        <f t="shared" si="23"/>
        <v>65.894687453869494</v>
      </c>
      <c r="P26" s="168">
        <f t="shared" si="23"/>
        <v>65.894687453869494</v>
      </c>
      <c r="Q26" s="168">
        <f t="shared" si="23"/>
        <v>65.894687453869494</v>
      </c>
      <c r="R26" s="168">
        <f t="shared" si="23"/>
        <v>65.894687453869494</v>
      </c>
      <c r="S26" s="168">
        <f t="shared" si="23"/>
        <v>65.894687453869494</v>
      </c>
      <c r="T26" s="168">
        <f t="shared" si="23"/>
        <v>65.894687453869494</v>
      </c>
      <c r="U26" s="168">
        <f t="shared" si="23"/>
        <v>65.894687453869494</v>
      </c>
      <c r="V26" s="168">
        <f t="shared" si="23"/>
        <v>65.894687453869494</v>
      </c>
      <c r="W26" s="168">
        <f t="shared" si="23"/>
        <v>65.894687453869494</v>
      </c>
      <c r="X26" s="168">
        <f t="shared" si="23"/>
        <v>65.894687453869494</v>
      </c>
      <c r="Y26" s="168">
        <f t="shared" si="23"/>
        <v>65.894687453869494</v>
      </c>
      <c r="Z26" s="168">
        <f t="shared" si="23"/>
        <v>65.894687453869494</v>
      </c>
      <c r="AA26" s="168">
        <f t="shared" si="23"/>
        <v>65.894687453869494</v>
      </c>
    </row>
    <row r="27" spans="2:27" x14ac:dyDescent="0.3">
      <c r="B27" s="150">
        <v>2004</v>
      </c>
      <c r="C27" s="219">
        <f>Parameters!B13</f>
        <v>2403.8833600000003</v>
      </c>
      <c r="D27" s="170"/>
      <c r="E27" s="170"/>
      <c r="F27" s="170"/>
      <c r="G27" s="170"/>
      <c r="H27" s="170"/>
      <c r="I27" s="170"/>
      <c r="J27" s="170"/>
      <c r="K27" s="168">
        <f t="shared" si="23"/>
        <v>163.51612175321421</v>
      </c>
      <c r="L27" s="168">
        <f t="shared" si="23"/>
        <v>163.51612175321421</v>
      </c>
      <c r="M27" s="168">
        <f t="shared" si="23"/>
        <v>163.51612175321421</v>
      </c>
      <c r="N27" s="168">
        <f t="shared" si="23"/>
        <v>163.51612175321421</v>
      </c>
      <c r="O27" s="168">
        <f t="shared" si="23"/>
        <v>163.51612175321421</v>
      </c>
      <c r="P27" s="168">
        <f t="shared" si="23"/>
        <v>163.51612175321421</v>
      </c>
      <c r="Q27" s="168">
        <f t="shared" si="23"/>
        <v>163.51612175321421</v>
      </c>
      <c r="R27" s="168">
        <f t="shared" si="23"/>
        <v>163.51612175321421</v>
      </c>
      <c r="S27" s="168">
        <f t="shared" si="23"/>
        <v>163.51612175321421</v>
      </c>
      <c r="T27" s="168">
        <f t="shared" si="23"/>
        <v>163.51612175321421</v>
      </c>
      <c r="U27" s="168">
        <f t="shared" si="23"/>
        <v>163.51612175321421</v>
      </c>
      <c r="V27" s="168">
        <f t="shared" si="23"/>
        <v>163.51612175321421</v>
      </c>
      <c r="W27" s="168">
        <f t="shared" si="23"/>
        <v>163.51612175321421</v>
      </c>
      <c r="X27" s="168">
        <f t="shared" si="23"/>
        <v>163.51612175321421</v>
      </c>
      <c r="Y27" s="168">
        <f t="shared" si="23"/>
        <v>163.51612175321421</v>
      </c>
      <c r="Z27" s="168">
        <f t="shared" si="23"/>
        <v>163.51612175321421</v>
      </c>
      <c r="AA27" s="168">
        <f t="shared" si="23"/>
        <v>163.51612175321421</v>
      </c>
    </row>
    <row r="28" spans="2:27" x14ac:dyDescent="0.3">
      <c r="B28" s="150">
        <v>2005</v>
      </c>
      <c r="C28" s="219">
        <f>Parameters!B14</f>
        <v>607.86725999999976</v>
      </c>
      <c r="D28" s="170"/>
      <c r="E28" s="170"/>
      <c r="F28" s="170"/>
      <c r="G28" s="170"/>
      <c r="H28" s="170"/>
      <c r="I28" s="170"/>
      <c r="J28" s="170"/>
      <c r="K28" s="170"/>
      <c r="L28" s="168">
        <f t="shared" si="23"/>
        <v>41.34813633218571</v>
      </c>
      <c r="M28" s="168">
        <f t="shared" si="23"/>
        <v>41.34813633218571</v>
      </c>
      <c r="N28" s="168">
        <f t="shared" si="23"/>
        <v>41.34813633218571</v>
      </c>
      <c r="O28" s="168">
        <f t="shared" si="23"/>
        <v>41.34813633218571</v>
      </c>
      <c r="P28" s="168">
        <f t="shared" si="23"/>
        <v>41.34813633218571</v>
      </c>
      <c r="Q28" s="168">
        <f t="shared" si="23"/>
        <v>41.34813633218571</v>
      </c>
      <c r="R28" s="168">
        <f t="shared" si="23"/>
        <v>41.34813633218571</v>
      </c>
      <c r="S28" s="168">
        <f t="shared" si="23"/>
        <v>41.34813633218571</v>
      </c>
      <c r="T28" s="168">
        <f t="shared" si="23"/>
        <v>41.34813633218571</v>
      </c>
      <c r="U28" s="168">
        <f t="shared" si="23"/>
        <v>41.34813633218571</v>
      </c>
      <c r="V28" s="168">
        <f t="shared" si="23"/>
        <v>41.34813633218571</v>
      </c>
      <c r="W28" s="168">
        <f t="shared" si="23"/>
        <v>41.34813633218571</v>
      </c>
      <c r="X28" s="168">
        <f t="shared" si="23"/>
        <v>41.34813633218571</v>
      </c>
      <c r="Y28" s="168">
        <f t="shared" si="23"/>
        <v>41.34813633218571</v>
      </c>
      <c r="Z28" s="168">
        <f t="shared" si="23"/>
        <v>41.34813633218571</v>
      </c>
      <c r="AA28" s="168">
        <f t="shared" si="23"/>
        <v>41.34813633218571</v>
      </c>
    </row>
    <row r="29" spans="2:27" x14ac:dyDescent="0.3">
      <c r="B29" s="150">
        <v>2006</v>
      </c>
      <c r="C29" s="219">
        <f>Parameters!B15</f>
        <v>585.47226999999998</v>
      </c>
      <c r="D29" s="170"/>
      <c r="E29" s="170"/>
      <c r="F29" s="170"/>
      <c r="G29" s="170"/>
      <c r="H29" s="170"/>
      <c r="I29" s="170"/>
      <c r="J29" s="170"/>
      <c r="K29" s="170"/>
      <c r="L29" s="170"/>
      <c r="M29" s="168">
        <f t="shared" si="23"/>
        <v>39.824792074957706</v>
      </c>
      <c r="N29" s="168">
        <f t="shared" si="23"/>
        <v>39.824792074957706</v>
      </c>
      <c r="O29" s="168">
        <f t="shared" si="23"/>
        <v>39.824792074957706</v>
      </c>
      <c r="P29" s="168">
        <f t="shared" si="23"/>
        <v>39.824792074957706</v>
      </c>
      <c r="Q29" s="168">
        <f t="shared" si="23"/>
        <v>39.824792074957706</v>
      </c>
      <c r="R29" s="168">
        <f t="shared" si="23"/>
        <v>39.824792074957706</v>
      </c>
      <c r="S29" s="168">
        <f t="shared" si="23"/>
        <v>39.824792074957706</v>
      </c>
      <c r="T29" s="168">
        <f t="shared" si="23"/>
        <v>39.824792074957706</v>
      </c>
      <c r="U29" s="168">
        <f t="shared" si="23"/>
        <v>39.824792074957706</v>
      </c>
      <c r="V29" s="168">
        <f t="shared" si="23"/>
        <v>39.824792074957706</v>
      </c>
      <c r="W29" s="168">
        <f t="shared" si="23"/>
        <v>39.824792074957706</v>
      </c>
      <c r="X29" s="168">
        <f t="shared" si="23"/>
        <v>39.824792074957706</v>
      </c>
      <c r="Y29" s="168">
        <f t="shared" si="23"/>
        <v>39.824792074957706</v>
      </c>
      <c r="Z29" s="168">
        <f t="shared" si="23"/>
        <v>39.824792074957706</v>
      </c>
      <c r="AA29" s="168">
        <f t="shared" si="23"/>
        <v>39.824792074957706</v>
      </c>
    </row>
    <row r="30" spans="2:27" x14ac:dyDescent="0.3">
      <c r="B30" s="150">
        <v>2007</v>
      </c>
      <c r="C30" s="219">
        <f>Parameters!B16</f>
        <v>128.10719999999998</v>
      </c>
      <c r="D30" s="170"/>
      <c r="E30" s="170"/>
      <c r="F30" s="170"/>
      <c r="G30" s="170"/>
      <c r="H30" s="170"/>
      <c r="I30" s="170"/>
      <c r="J30" s="170"/>
      <c r="K30" s="170"/>
      <c r="L30" s="170"/>
      <c r="M30" s="170"/>
      <c r="N30" s="168">
        <f t="shared" si="23"/>
        <v>8.7140636110827607</v>
      </c>
      <c r="O30" s="168">
        <f t="shared" si="23"/>
        <v>8.7140636110827607</v>
      </c>
      <c r="P30" s="168">
        <f t="shared" si="23"/>
        <v>8.7140636110827607</v>
      </c>
      <c r="Q30" s="168">
        <f t="shared" si="23"/>
        <v>8.7140636110827607</v>
      </c>
      <c r="R30" s="168">
        <f t="shared" si="23"/>
        <v>8.7140636110827607</v>
      </c>
      <c r="S30" s="168">
        <f t="shared" si="23"/>
        <v>8.7140636110827607</v>
      </c>
      <c r="T30" s="168">
        <f t="shared" si="23"/>
        <v>8.7140636110827607</v>
      </c>
      <c r="U30" s="168">
        <f t="shared" si="23"/>
        <v>8.7140636110827607</v>
      </c>
      <c r="V30" s="168">
        <f t="shared" si="23"/>
        <v>8.7140636110827607</v>
      </c>
      <c r="W30" s="168">
        <f t="shared" si="23"/>
        <v>8.7140636110827607</v>
      </c>
      <c r="X30" s="168">
        <f t="shared" si="23"/>
        <v>8.7140636110827607</v>
      </c>
      <c r="Y30" s="168">
        <f t="shared" si="23"/>
        <v>8.7140636110827607</v>
      </c>
      <c r="Z30" s="168">
        <f t="shared" si="23"/>
        <v>8.7140636110827607</v>
      </c>
      <c r="AA30" s="168">
        <f t="shared" si="23"/>
        <v>8.7140636110827607</v>
      </c>
    </row>
    <row r="31" spans="2:27" x14ac:dyDescent="0.3">
      <c r="B31" s="150">
        <v>2008</v>
      </c>
      <c r="C31" s="219">
        <f>Parameters!B17</f>
        <v>942.47690999999998</v>
      </c>
      <c r="D31" s="170"/>
      <c r="E31" s="170"/>
      <c r="F31" s="170"/>
      <c r="G31" s="170"/>
      <c r="H31" s="170"/>
      <c r="I31" s="170"/>
      <c r="J31" s="170"/>
      <c r="K31" s="170"/>
      <c r="L31" s="170"/>
      <c r="M31" s="170"/>
      <c r="N31" s="170"/>
      <c r="O31" s="168">
        <f t="shared" ref="O31:V38" si="24">PMT($C$10,$C$9,-$C31)</f>
        <v>64.108838111493526</v>
      </c>
      <c r="P31" s="168">
        <f t="shared" si="24"/>
        <v>64.108838111493526</v>
      </c>
      <c r="Q31" s="168">
        <f t="shared" si="24"/>
        <v>64.108838111493526</v>
      </c>
      <c r="R31" s="168">
        <f t="shared" si="24"/>
        <v>64.108838111493526</v>
      </c>
      <c r="S31" s="168">
        <f t="shared" si="24"/>
        <v>64.108838111493526</v>
      </c>
      <c r="T31" s="168">
        <f t="shared" si="24"/>
        <v>64.108838111493526</v>
      </c>
      <c r="U31" s="168">
        <f t="shared" si="24"/>
        <v>64.108838111493526</v>
      </c>
      <c r="V31" s="168">
        <f t="shared" si="24"/>
        <v>64.108838111493526</v>
      </c>
      <c r="W31" s="168">
        <f t="shared" ref="W31:AA43" si="25">PMT($C$10,$C$9,-$C31)</f>
        <v>64.108838111493526</v>
      </c>
      <c r="X31" s="168">
        <f t="shared" si="25"/>
        <v>64.108838111493526</v>
      </c>
      <c r="Y31" s="168">
        <f t="shared" si="25"/>
        <v>64.108838111493526</v>
      </c>
      <c r="Z31" s="168">
        <f t="shared" si="25"/>
        <v>64.108838111493526</v>
      </c>
      <c r="AA31" s="168">
        <f t="shared" si="25"/>
        <v>64.108838111493526</v>
      </c>
    </row>
    <row r="32" spans="2:27" x14ac:dyDescent="0.3">
      <c r="B32" s="150">
        <v>2009</v>
      </c>
      <c r="C32" s="220">
        <f>Parameters!B18</f>
        <v>4885.4434999999703</v>
      </c>
      <c r="D32" s="170"/>
      <c r="E32" s="170"/>
      <c r="F32" s="170"/>
      <c r="G32" s="170"/>
      <c r="H32" s="170"/>
      <c r="I32" s="170"/>
      <c r="J32" s="170"/>
      <c r="K32" s="170"/>
      <c r="L32" s="170"/>
      <c r="M32" s="170"/>
      <c r="N32" s="170"/>
      <c r="O32" s="170"/>
      <c r="P32" s="168">
        <f t="shared" ref="P32:S35" si="26">PMT($C$10,$C$9,-$C32)</f>
        <v>332.31594654594392</v>
      </c>
      <c r="Q32" s="168">
        <f t="shared" si="26"/>
        <v>332.31594654594392</v>
      </c>
      <c r="R32" s="168">
        <f t="shared" si="26"/>
        <v>332.31594654594392</v>
      </c>
      <c r="S32" s="168">
        <f t="shared" si="26"/>
        <v>332.31594654594392</v>
      </c>
      <c r="T32" s="168">
        <f t="shared" si="24"/>
        <v>332.31594654594392</v>
      </c>
      <c r="U32" s="168">
        <f t="shared" si="24"/>
        <v>332.31594654594392</v>
      </c>
      <c r="V32" s="168">
        <f t="shared" si="24"/>
        <v>332.31594654594392</v>
      </c>
      <c r="W32" s="168">
        <f t="shared" si="25"/>
        <v>332.31594654594392</v>
      </c>
      <c r="X32" s="168">
        <f t="shared" si="25"/>
        <v>332.31594654594392</v>
      </c>
      <c r="Y32" s="168">
        <f t="shared" si="25"/>
        <v>332.31594654594392</v>
      </c>
      <c r="Z32" s="168">
        <f t="shared" si="25"/>
        <v>332.31594654594392</v>
      </c>
      <c r="AA32" s="168">
        <f t="shared" si="25"/>
        <v>332.31594654594392</v>
      </c>
    </row>
    <row r="33" spans="2:27" x14ac:dyDescent="0.3">
      <c r="B33" s="150">
        <v>2010</v>
      </c>
      <c r="C33" s="220">
        <f>Parameters!B19</f>
        <v>14189.193939999999</v>
      </c>
      <c r="D33" s="170"/>
      <c r="E33" s="170"/>
      <c r="F33" s="170"/>
      <c r="G33" s="170"/>
      <c r="H33" s="170"/>
      <c r="I33" s="170"/>
      <c r="J33" s="170"/>
      <c r="K33" s="170"/>
      <c r="L33" s="170"/>
      <c r="M33" s="170"/>
      <c r="N33" s="170"/>
      <c r="O33" s="170"/>
      <c r="P33" s="170"/>
      <c r="Q33" s="168">
        <f t="shared" si="26"/>
        <v>965.17243826381366</v>
      </c>
      <c r="R33" s="168">
        <f t="shared" si="26"/>
        <v>965.17243826381366</v>
      </c>
      <c r="S33" s="168">
        <f t="shared" si="26"/>
        <v>965.17243826381366</v>
      </c>
      <c r="T33" s="168">
        <f t="shared" si="24"/>
        <v>965.17243826381366</v>
      </c>
      <c r="U33" s="168">
        <f t="shared" si="24"/>
        <v>965.17243826381366</v>
      </c>
      <c r="V33" s="168">
        <f t="shared" si="24"/>
        <v>965.17243826381366</v>
      </c>
      <c r="W33" s="168">
        <f t="shared" si="25"/>
        <v>965.17243826381366</v>
      </c>
      <c r="X33" s="168">
        <f t="shared" si="25"/>
        <v>965.17243826381366</v>
      </c>
      <c r="Y33" s="168">
        <f t="shared" si="25"/>
        <v>965.17243826381366</v>
      </c>
      <c r="Z33" s="168">
        <f t="shared" si="25"/>
        <v>965.17243826381366</v>
      </c>
      <c r="AA33" s="168">
        <f t="shared" si="25"/>
        <v>965.17243826381366</v>
      </c>
    </row>
    <row r="34" spans="2:27" x14ac:dyDescent="0.3">
      <c r="B34" s="150">
        <v>2011</v>
      </c>
      <c r="C34" s="220">
        <f>Parameters!B20</f>
        <v>4558.4799999999996</v>
      </c>
      <c r="D34" s="170"/>
      <c r="E34" s="170"/>
      <c r="F34" s="170"/>
      <c r="G34" s="170"/>
      <c r="H34" s="170"/>
      <c r="I34" s="170"/>
      <c r="J34" s="170"/>
      <c r="K34" s="170"/>
      <c r="L34" s="170"/>
      <c r="M34" s="170"/>
      <c r="N34" s="170"/>
      <c r="O34" s="170"/>
      <c r="P34" s="170"/>
      <c r="Q34" s="170"/>
      <c r="R34" s="168">
        <f t="shared" si="26"/>
        <v>310.07534853504364</v>
      </c>
      <c r="S34" s="168">
        <f t="shared" si="26"/>
        <v>310.07534853504364</v>
      </c>
      <c r="T34" s="168">
        <f t="shared" si="24"/>
        <v>310.07534853504364</v>
      </c>
      <c r="U34" s="168">
        <f t="shared" si="24"/>
        <v>310.07534853504364</v>
      </c>
      <c r="V34" s="168">
        <f t="shared" si="24"/>
        <v>310.07534853504364</v>
      </c>
      <c r="W34" s="168">
        <f t="shared" si="25"/>
        <v>310.07534853504364</v>
      </c>
      <c r="X34" s="168">
        <f t="shared" si="25"/>
        <v>310.07534853504364</v>
      </c>
      <c r="Y34" s="168">
        <f t="shared" si="25"/>
        <v>310.07534853504364</v>
      </c>
      <c r="Z34" s="168">
        <f t="shared" si="25"/>
        <v>310.07534853504364</v>
      </c>
      <c r="AA34" s="168">
        <f t="shared" si="25"/>
        <v>310.07534853504364</v>
      </c>
    </row>
    <row r="35" spans="2:27" x14ac:dyDescent="0.3">
      <c r="B35" s="150">
        <v>2012</v>
      </c>
      <c r="C35" s="220">
        <f>Parameters!B21</f>
        <v>127.90075</v>
      </c>
      <c r="D35" s="170"/>
      <c r="E35" s="170"/>
      <c r="F35" s="170"/>
      <c r="G35" s="170"/>
      <c r="H35" s="170"/>
      <c r="I35" s="170"/>
      <c r="J35" s="170"/>
      <c r="K35" s="170"/>
      <c r="L35" s="170"/>
      <c r="M35" s="170"/>
      <c r="N35" s="170"/>
      <c r="O35" s="170"/>
      <c r="P35" s="170"/>
      <c r="Q35" s="170"/>
      <c r="R35" s="170"/>
      <c r="S35" s="168">
        <f t="shared" si="26"/>
        <v>8.7000205406502786</v>
      </c>
      <c r="T35" s="168">
        <f t="shared" si="24"/>
        <v>8.7000205406502786</v>
      </c>
      <c r="U35" s="168">
        <f t="shared" si="24"/>
        <v>8.7000205406502786</v>
      </c>
      <c r="V35" s="168">
        <f t="shared" si="24"/>
        <v>8.7000205406502786</v>
      </c>
      <c r="W35" s="168">
        <f t="shared" si="25"/>
        <v>8.7000205406502786</v>
      </c>
      <c r="X35" s="168">
        <f t="shared" si="25"/>
        <v>8.7000205406502786</v>
      </c>
      <c r="Y35" s="168">
        <f t="shared" si="25"/>
        <v>8.7000205406502786</v>
      </c>
      <c r="Z35" s="168">
        <f t="shared" si="25"/>
        <v>8.7000205406502786</v>
      </c>
      <c r="AA35" s="168">
        <f t="shared" si="25"/>
        <v>8.7000205406502786</v>
      </c>
    </row>
    <row r="36" spans="2:27" x14ac:dyDescent="0.3">
      <c r="B36" s="150">
        <v>2013</v>
      </c>
      <c r="C36" s="220">
        <f>Parameters!B22</f>
        <v>277.89400000000001</v>
      </c>
      <c r="D36" s="170"/>
      <c r="E36" s="170"/>
      <c r="F36" s="170"/>
      <c r="G36" s="170"/>
      <c r="H36" s="170"/>
      <c r="I36" s="170"/>
      <c r="J36" s="170"/>
      <c r="K36" s="170"/>
      <c r="L36" s="170"/>
      <c r="M36" s="170"/>
      <c r="N36" s="170"/>
      <c r="O36" s="170"/>
      <c r="P36" s="170"/>
      <c r="Q36" s="170"/>
      <c r="R36" s="170"/>
      <c r="S36" s="170"/>
      <c r="T36" s="168">
        <f t="shared" si="24"/>
        <v>18.902809468462607</v>
      </c>
      <c r="U36" s="168">
        <f t="shared" si="24"/>
        <v>18.902809468462607</v>
      </c>
      <c r="V36" s="168">
        <f t="shared" si="24"/>
        <v>18.902809468462607</v>
      </c>
      <c r="W36" s="168">
        <f t="shared" si="25"/>
        <v>18.902809468462607</v>
      </c>
      <c r="X36" s="168">
        <f t="shared" si="25"/>
        <v>18.902809468462607</v>
      </c>
      <c r="Y36" s="168">
        <f t="shared" si="25"/>
        <v>18.902809468462607</v>
      </c>
      <c r="Z36" s="168">
        <f t="shared" si="25"/>
        <v>18.902809468462607</v>
      </c>
      <c r="AA36" s="168">
        <f t="shared" si="25"/>
        <v>18.902809468462607</v>
      </c>
    </row>
    <row r="37" spans="2:27" x14ac:dyDescent="0.3">
      <c r="B37" s="150">
        <v>2014</v>
      </c>
      <c r="C37" s="220">
        <f>Parameters!B23</f>
        <v>1327.8187399999983</v>
      </c>
      <c r="D37" s="170"/>
      <c r="E37" s="170"/>
      <c r="F37" s="170"/>
      <c r="G37" s="170"/>
      <c r="H37" s="170"/>
      <c r="I37" s="170"/>
      <c r="J37" s="170"/>
      <c r="K37" s="170"/>
      <c r="L37" s="170"/>
      <c r="M37" s="170"/>
      <c r="N37" s="170"/>
      <c r="O37" s="170"/>
      <c r="P37" s="170"/>
      <c r="Q37" s="170"/>
      <c r="R37" s="170"/>
      <c r="S37" s="170"/>
      <c r="T37" s="170"/>
      <c r="U37" s="168">
        <f t="shared" si="24"/>
        <v>90.320426676625104</v>
      </c>
      <c r="V37" s="168">
        <f t="shared" si="24"/>
        <v>90.320426676625104</v>
      </c>
      <c r="W37" s="168">
        <f t="shared" si="25"/>
        <v>90.320426676625104</v>
      </c>
      <c r="X37" s="168">
        <f t="shared" si="25"/>
        <v>90.320426676625104</v>
      </c>
      <c r="Y37" s="168">
        <f t="shared" si="25"/>
        <v>90.320426676625104</v>
      </c>
      <c r="Z37" s="168">
        <f t="shared" si="25"/>
        <v>90.320426676625104</v>
      </c>
      <c r="AA37" s="168">
        <f t="shared" si="25"/>
        <v>90.320426676625104</v>
      </c>
    </row>
    <row r="38" spans="2:27" x14ac:dyDescent="0.3">
      <c r="B38" s="150">
        <v>2015</v>
      </c>
      <c r="C38" s="220">
        <f>Parameters!B24</f>
        <v>657.91363999999999</v>
      </c>
      <c r="D38" s="170"/>
      <c r="E38" s="170"/>
      <c r="F38" s="170"/>
      <c r="G38" s="170"/>
      <c r="H38" s="170"/>
      <c r="I38" s="170"/>
      <c r="J38" s="170"/>
      <c r="K38" s="170"/>
      <c r="L38" s="170"/>
      <c r="M38" s="170"/>
      <c r="N38" s="170"/>
      <c r="O38" s="170"/>
      <c r="P38" s="170"/>
      <c r="Q38" s="170"/>
      <c r="R38" s="170"/>
      <c r="S38" s="170"/>
      <c r="T38" s="170"/>
      <c r="U38" s="170"/>
      <c r="V38" s="168">
        <f t="shared" si="24"/>
        <v>44.752373867815422</v>
      </c>
      <c r="W38" s="168">
        <f t="shared" si="25"/>
        <v>44.752373867815422</v>
      </c>
      <c r="X38" s="168">
        <f t="shared" si="25"/>
        <v>44.752373867815422</v>
      </c>
      <c r="Y38" s="168">
        <f t="shared" si="25"/>
        <v>44.752373867815422</v>
      </c>
      <c r="Z38" s="168">
        <f t="shared" si="25"/>
        <v>44.752373867815422</v>
      </c>
      <c r="AA38" s="168">
        <f t="shared" si="25"/>
        <v>44.752373867815422</v>
      </c>
    </row>
    <row r="39" spans="2:27" x14ac:dyDescent="0.3">
      <c r="B39" s="150">
        <v>2016</v>
      </c>
      <c r="C39" s="220">
        <f>Parameters!B25</f>
        <v>1347.8690499999998</v>
      </c>
      <c r="D39" s="170"/>
      <c r="E39" s="170"/>
      <c r="F39" s="170"/>
      <c r="G39" s="170"/>
      <c r="H39" s="170"/>
      <c r="I39" s="170"/>
      <c r="J39" s="170"/>
      <c r="K39" s="170"/>
      <c r="L39" s="170"/>
      <c r="M39" s="170"/>
      <c r="N39" s="170"/>
      <c r="O39" s="170"/>
      <c r="P39" s="170"/>
      <c r="Q39" s="170"/>
      <c r="R39" s="170"/>
      <c r="S39" s="170"/>
      <c r="T39" s="170"/>
      <c r="U39" s="170"/>
      <c r="V39" s="170"/>
      <c r="W39" s="168">
        <f t="shared" si="25"/>
        <v>91.684281922559308</v>
      </c>
      <c r="X39" s="168">
        <f t="shared" si="25"/>
        <v>91.684281922559308</v>
      </c>
      <c r="Y39" s="168">
        <f t="shared" si="25"/>
        <v>91.684281922559308</v>
      </c>
      <c r="Z39" s="168">
        <f t="shared" si="25"/>
        <v>91.684281922559308</v>
      </c>
      <c r="AA39" s="168">
        <f t="shared" si="25"/>
        <v>91.684281922559308</v>
      </c>
    </row>
    <row r="40" spans="2:27" x14ac:dyDescent="0.3">
      <c r="B40" s="150">
        <v>2017</v>
      </c>
      <c r="C40" s="220">
        <f>Parameters!B26</f>
        <v>902.08787658296262</v>
      </c>
      <c r="D40" s="170"/>
      <c r="E40" s="170"/>
      <c r="F40" s="170"/>
      <c r="G40" s="170"/>
      <c r="H40" s="170"/>
      <c r="I40" s="170"/>
      <c r="J40" s="170"/>
      <c r="K40" s="170"/>
      <c r="L40" s="170"/>
      <c r="M40" s="170"/>
      <c r="N40" s="170"/>
      <c r="O40" s="170"/>
      <c r="P40" s="170"/>
      <c r="Q40" s="170"/>
      <c r="R40" s="170"/>
      <c r="S40" s="170"/>
      <c r="T40" s="170"/>
      <c r="U40" s="170"/>
      <c r="V40" s="170"/>
      <c r="W40" s="170"/>
      <c r="X40" s="168">
        <f t="shared" si="25"/>
        <v>61.361509262012689</v>
      </c>
      <c r="Y40" s="168">
        <f t="shared" si="25"/>
        <v>61.361509262012689</v>
      </c>
      <c r="Z40" s="168">
        <f t="shared" si="25"/>
        <v>61.361509262012689</v>
      </c>
      <c r="AA40" s="168">
        <f t="shared" si="25"/>
        <v>61.361509262012689</v>
      </c>
    </row>
    <row r="41" spans="2:27" x14ac:dyDescent="0.3">
      <c r="B41" s="150">
        <v>2018</v>
      </c>
      <c r="C41" s="220">
        <f>Parameters!B27</f>
        <v>359.77653756597499</v>
      </c>
      <c r="D41" s="170"/>
      <c r="E41" s="170"/>
      <c r="F41" s="170"/>
      <c r="G41" s="170"/>
      <c r="H41" s="170"/>
      <c r="I41" s="170"/>
      <c r="J41" s="170"/>
      <c r="K41" s="170"/>
      <c r="L41" s="170"/>
      <c r="M41" s="170"/>
      <c r="N41" s="170"/>
      <c r="O41" s="170"/>
      <c r="P41" s="170"/>
      <c r="Q41" s="170"/>
      <c r="R41" s="170"/>
      <c r="S41" s="170"/>
      <c r="T41" s="170"/>
      <c r="U41" s="170"/>
      <c r="V41" s="170"/>
      <c r="W41" s="170"/>
      <c r="X41" s="170"/>
      <c r="Y41" s="168">
        <f t="shared" si="25"/>
        <v>24.472595093211101</v>
      </c>
      <c r="Z41" s="168">
        <f t="shared" si="25"/>
        <v>24.472595093211101</v>
      </c>
      <c r="AA41" s="168">
        <f t="shared" si="25"/>
        <v>24.472595093211101</v>
      </c>
    </row>
    <row r="42" spans="2:27" x14ac:dyDescent="0.3">
      <c r="B42" s="150">
        <v>2019</v>
      </c>
      <c r="C42" s="220">
        <f>Parameters!B28</f>
        <v>856.08783904341249</v>
      </c>
      <c r="D42" s="170"/>
      <c r="E42" s="170"/>
      <c r="F42" s="170"/>
      <c r="G42" s="170"/>
      <c r="H42" s="170"/>
      <c r="I42" s="170"/>
      <c r="J42" s="170"/>
      <c r="K42" s="170"/>
      <c r="L42" s="170"/>
      <c r="M42" s="170"/>
      <c r="N42" s="170"/>
      <c r="O42" s="170"/>
      <c r="P42" s="170"/>
      <c r="Q42" s="170"/>
      <c r="R42" s="170"/>
      <c r="S42" s="170"/>
      <c r="T42" s="170"/>
      <c r="U42" s="170"/>
      <c r="V42" s="170"/>
      <c r="W42" s="170"/>
      <c r="X42" s="170"/>
      <c r="Y42" s="170"/>
      <c r="Z42" s="168">
        <f t="shared" si="25"/>
        <v>58.232510632491199</v>
      </c>
      <c r="AA42" s="168">
        <f t="shared" si="25"/>
        <v>58.232510632491199</v>
      </c>
    </row>
    <row r="43" spans="2:27" x14ac:dyDescent="0.3">
      <c r="B43" s="150">
        <v>2020</v>
      </c>
      <c r="C43" s="220">
        <f>Parameters!B29</f>
        <v>0</v>
      </c>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68">
        <f t="shared" si="25"/>
        <v>0</v>
      </c>
    </row>
    <row r="45" spans="2:27" x14ac:dyDescent="0.3">
      <c r="B45" t="s">
        <v>231</v>
      </c>
      <c r="D45" s="147">
        <f>SUM(D20:D43)</f>
        <v>15163.019741149576</v>
      </c>
      <c r="E45" s="147">
        <f t="shared" ref="E45:AA45" si="27">SUM(E20:E43)</f>
        <v>15725.849118388101</v>
      </c>
      <c r="F45" s="147">
        <f t="shared" si="27"/>
        <v>15780.989181724459</v>
      </c>
      <c r="G45" s="147">
        <f t="shared" si="27"/>
        <v>15950.770655572656</v>
      </c>
      <c r="H45" s="147">
        <f t="shared" si="27"/>
        <v>15982.287425694718</v>
      </c>
      <c r="I45" s="147">
        <f t="shared" si="27"/>
        <v>16170.734373298577</v>
      </c>
      <c r="J45" s="147">
        <f t="shared" si="27"/>
        <v>16236.629060752446</v>
      </c>
      <c r="K45" s="147">
        <f t="shared" si="27"/>
        <v>16400.145182505661</v>
      </c>
      <c r="L45" s="147">
        <f t="shared" si="27"/>
        <v>16441.493318837845</v>
      </c>
      <c r="M45" s="147">
        <f t="shared" si="27"/>
        <v>16481.318110912802</v>
      </c>
      <c r="N45" s="147">
        <f t="shared" si="27"/>
        <v>16490.032174523883</v>
      </c>
      <c r="O45" s="147">
        <f t="shared" si="27"/>
        <v>16554.141012635377</v>
      </c>
      <c r="P45" s="147">
        <f t="shared" si="27"/>
        <v>16886.45695918132</v>
      </c>
      <c r="Q45" s="147">
        <f t="shared" si="27"/>
        <v>17851.629397445133</v>
      </c>
      <c r="R45" s="147">
        <f t="shared" si="27"/>
        <v>18161.704745980176</v>
      </c>
      <c r="S45" s="147">
        <f t="shared" si="27"/>
        <v>18170.404766520827</v>
      </c>
      <c r="T45" s="147">
        <f t="shared" si="27"/>
        <v>18189.307575989289</v>
      </c>
      <c r="U45" s="147">
        <f t="shared" si="27"/>
        <v>18279.628002665915</v>
      </c>
      <c r="V45" s="147">
        <f t="shared" si="27"/>
        <v>18324.380376533729</v>
      </c>
      <c r="W45" s="147">
        <f t="shared" si="27"/>
        <v>18416.064658456289</v>
      </c>
      <c r="X45" s="147">
        <f t="shared" si="27"/>
        <v>18477.426167718302</v>
      </c>
      <c r="Y45" s="147">
        <f t="shared" si="27"/>
        <v>18501.898762811514</v>
      </c>
      <c r="Z45" s="147">
        <f t="shared" si="27"/>
        <v>18560.131273444003</v>
      </c>
      <c r="AA45" s="147">
        <f t="shared" si="27"/>
        <v>18560.131273444003</v>
      </c>
    </row>
    <row r="46" spans="2:27" ht="15" thickBot="1" x14ac:dyDescent="0.35">
      <c r="B46" s="85" t="s">
        <v>235</v>
      </c>
      <c r="C46" s="85"/>
      <c r="D46" s="148">
        <f>$C$11*D45</f>
        <v>0</v>
      </c>
      <c r="E46" s="148">
        <f t="shared" ref="E46:AA46" si="28">$C$11*E45</f>
        <v>0</v>
      </c>
      <c r="F46" s="148">
        <f t="shared" si="28"/>
        <v>0</v>
      </c>
      <c r="G46" s="148">
        <f t="shared" si="28"/>
        <v>0</v>
      </c>
      <c r="H46" s="148">
        <f t="shared" si="28"/>
        <v>0</v>
      </c>
      <c r="I46" s="148">
        <f t="shared" si="28"/>
        <v>0</v>
      </c>
      <c r="J46" s="148">
        <f t="shared" si="28"/>
        <v>0</v>
      </c>
      <c r="K46" s="148">
        <f t="shared" si="28"/>
        <v>0</v>
      </c>
      <c r="L46" s="148">
        <f t="shared" si="28"/>
        <v>0</v>
      </c>
      <c r="M46" s="148">
        <f t="shared" si="28"/>
        <v>0</v>
      </c>
      <c r="N46" s="148">
        <f t="shared" si="28"/>
        <v>0</v>
      </c>
      <c r="O46" s="148">
        <f t="shared" si="28"/>
        <v>0</v>
      </c>
      <c r="P46" s="148">
        <f t="shared" si="28"/>
        <v>0</v>
      </c>
      <c r="Q46" s="148">
        <f t="shared" si="28"/>
        <v>0</v>
      </c>
      <c r="R46" s="148">
        <f t="shared" si="28"/>
        <v>0</v>
      </c>
      <c r="S46" s="148">
        <f t="shared" si="28"/>
        <v>0</v>
      </c>
      <c r="T46" s="148">
        <f t="shared" si="28"/>
        <v>0</v>
      </c>
      <c r="U46" s="148">
        <f t="shared" si="28"/>
        <v>0</v>
      </c>
      <c r="V46" s="148">
        <f t="shared" si="28"/>
        <v>0</v>
      </c>
      <c r="W46" s="148">
        <f t="shared" si="28"/>
        <v>0</v>
      </c>
      <c r="X46" s="148">
        <f t="shared" si="28"/>
        <v>0</v>
      </c>
      <c r="Y46" s="148">
        <f t="shared" si="28"/>
        <v>0</v>
      </c>
      <c r="Z46" s="148">
        <f t="shared" si="28"/>
        <v>0</v>
      </c>
      <c r="AA46" s="148">
        <f t="shared" si="28"/>
        <v>0</v>
      </c>
    </row>
    <row r="47" spans="2:27" x14ac:dyDescent="0.3">
      <c r="B47" s="145" t="s">
        <v>239</v>
      </c>
      <c r="D47" s="175">
        <f>D45+D46</f>
        <v>15163.019741149576</v>
      </c>
      <c r="E47" s="175">
        <f t="shared" ref="E47:AA47" si="29">E45+E46</f>
        <v>15725.849118388101</v>
      </c>
      <c r="F47" s="175">
        <f t="shared" si="29"/>
        <v>15780.989181724459</v>
      </c>
      <c r="G47" s="175">
        <f t="shared" si="29"/>
        <v>15950.770655572656</v>
      </c>
      <c r="H47" s="175">
        <f t="shared" si="29"/>
        <v>15982.287425694718</v>
      </c>
      <c r="I47" s="175">
        <f t="shared" si="29"/>
        <v>16170.734373298577</v>
      </c>
      <c r="J47" s="175">
        <f t="shared" si="29"/>
        <v>16236.629060752446</v>
      </c>
      <c r="K47" s="175">
        <f t="shared" si="29"/>
        <v>16400.145182505661</v>
      </c>
      <c r="L47" s="175">
        <f t="shared" si="29"/>
        <v>16441.493318837845</v>
      </c>
      <c r="M47" s="175">
        <f t="shared" si="29"/>
        <v>16481.318110912802</v>
      </c>
      <c r="N47" s="175">
        <f t="shared" si="29"/>
        <v>16490.032174523883</v>
      </c>
      <c r="O47" s="175">
        <f t="shared" si="29"/>
        <v>16554.141012635377</v>
      </c>
      <c r="P47" s="175">
        <f t="shared" si="29"/>
        <v>16886.45695918132</v>
      </c>
      <c r="Q47" s="175">
        <f t="shared" si="29"/>
        <v>17851.629397445133</v>
      </c>
      <c r="R47" s="175">
        <f t="shared" si="29"/>
        <v>18161.704745980176</v>
      </c>
      <c r="S47" s="175">
        <f t="shared" si="29"/>
        <v>18170.404766520827</v>
      </c>
      <c r="T47" s="175">
        <f t="shared" si="29"/>
        <v>18189.307575989289</v>
      </c>
      <c r="U47" s="175">
        <f t="shared" si="29"/>
        <v>18279.628002665915</v>
      </c>
      <c r="V47" s="175">
        <f t="shared" si="29"/>
        <v>18324.380376533729</v>
      </c>
      <c r="W47" s="175">
        <f t="shared" si="29"/>
        <v>18416.064658456289</v>
      </c>
      <c r="X47" s="175">
        <f t="shared" si="29"/>
        <v>18477.426167718302</v>
      </c>
      <c r="Y47" s="175">
        <f t="shared" si="29"/>
        <v>18501.898762811514</v>
      </c>
      <c r="Z47" s="175">
        <f t="shared" si="29"/>
        <v>18560.131273444003</v>
      </c>
      <c r="AA47" s="175">
        <f t="shared" si="29"/>
        <v>18560.131273444003</v>
      </c>
    </row>
    <row r="48" spans="2:27" x14ac:dyDescent="0.3">
      <c r="B48" s="174" t="s">
        <v>247</v>
      </c>
      <c r="D48" s="173">
        <f>D47/D$15</f>
        <v>51752.281221557649</v>
      </c>
      <c r="E48" s="173">
        <f t="shared" ref="E48:AA48" si="30">E47/E$15</f>
        <v>50625.590550298351</v>
      </c>
      <c r="F48" s="173">
        <f t="shared" si="30"/>
        <v>47918.412306984079</v>
      </c>
      <c r="G48" s="173">
        <f t="shared" si="30"/>
        <v>45683.783921006856</v>
      </c>
      <c r="H48" s="173">
        <f t="shared" si="30"/>
        <v>43174.919341092165</v>
      </c>
      <c r="I48" s="173">
        <f t="shared" si="30"/>
        <v>41203.541091761675</v>
      </c>
      <c r="J48" s="173">
        <f t="shared" si="30"/>
        <v>39022.300352045262</v>
      </c>
      <c r="K48" s="173">
        <f t="shared" si="30"/>
        <v>37177.218262687151</v>
      </c>
      <c r="L48" s="173">
        <f t="shared" si="30"/>
        <v>35154.640322643085</v>
      </c>
      <c r="M48" s="173">
        <f t="shared" si="30"/>
        <v>33238.815633789156</v>
      </c>
      <c r="N48" s="173">
        <f t="shared" si="30"/>
        <v>31368.034129045336</v>
      </c>
      <c r="O48" s="173">
        <f t="shared" si="30"/>
        <v>29701.928563092031</v>
      </c>
      <c r="P48" s="173">
        <f t="shared" si="30"/>
        <v>28577.796308203211</v>
      </c>
      <c r="Q48" s="173">
        <f t="shared" si="30"/>
        <v>28495.761114898793</v>
      </c>
      <c r="R48" s="173">
        <f t="shared" si="30"/>
        <v>27344.577048499275</v>
      </c>
      <c r="S48" s="173">
        <f t="shared" si="30"/>
        <v>25804.259526527519</v>
      </c>
      <c r="T48" s="173">
        <f t="shared" si="30"/>
        <v>24364.368885893065</v>
      </c>
      <c r="U48" s="173">
        <f t="shared" si="30"/>
        <v>23095.0311842544</v>
      </c>
      <c r="V48" s="173">
        <f t="shared" si="30"/>
        <v>21836.986113820123</v>
      </c>
      <c r="W48" s="173">
        <f t="shared" si="30"/>
        <v>20700.099398299259</v>
      </c>
      <c r="X48" s="173">
        <f t="shared" si="30"/>
        <v>19589.767223014944</v>
      </c>
      <c r="Y48" s="173">
        <f t="shared" si="30"/>
        <v>18501.898762811514</v>
      </c>
      <c r="Z48" s="173">
        <f t="shared" si="30"/>
        <v>17506.254738204116</v>
      </c>
      <c r="AA48" s="173">
        <f t="shared" si="30"/>
        <v>16512.21914563678</v>
      </c>
    </row>
    <row r="50" spans="2:27" x14ac:dyDescent="0.3">
      <c r="B50" s="161" t="s">
        <v>240</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row>
    <row r="51" spans="2:27" ht="15" thickBot="1" x14ac:dyDescent="0.35">
      <c r="B51" s="86"/>
      <c r="C51" s="86" t="s">
        <v>231</v>
      </c>
      <c r="D51" s="86">
        <v>1997</v>
      </c>
      <c r="E51" s="86">
        <v>1998</v>
      </c>
      <c r="F51" s="86">
        <v>1999</v>
      </c>
      <c r="G51" s="86">
        <v>2000</v>
      </c>
      <c r="H51" s="86">
        <v>2001</v>
      </c>
      <c r="I51" s="86">
        <v>2002</v>
      </c>
      <c r="J51" s="86">
        <v>2003</v>
      </c>
      <c r="K51" s="86">
        <v>2004</v>
      </c>
      <c r="L51" s="86">
        <v>2005</v>
      </c>
      <c r="M51" s="86">
        <v>2006</v>
      </c>
      <c r="N51" s="86">
        <v>2007</v>
      </c>
      <c r="O51" s="86">
        <v>2008</v>
      </c>
      <c r="P51" s="86">
        <v>2009</v>
      </c>
      <c r="Q51" s="86">
        <v>2010</v>
      </c>
      <c r="R51" s="86">
        <v>2011</v>
      </c>
      <c r="S51" s="86">
        <v>2012</v>
      </c>
      <c r="T51" s="86">
        <v>2013</v>
      </c>
      <c r="U51" s="86">
        <v>2014</v>
      </c>
      <c r="V51" s="86">
        <v>2015</v>
      </c>
      <c r="W51" s="86">
        <v>2016</v>
      </c>
      <c r="X51" s="86">
        <v>2017</v>
      </c>
      <c r="Y51" s="86">
        <v>2018</v>
      </c>
      <c r="Z51" s="86">
        <v>2019</v>
      </c>
      <c r="AA51" s="86">
        <v>2020</v>
      </c>
    </row>
    <row r="52" spans="2:27" x14ac:dyDescent="0.3">
      <c r="B52" s="164">
        <v>1997</v>
      </c>
      <c r="C52" s="218">
        <f>Parameters!C6</f>
        <v>241677.04466000007</v>
      </c>
      <c r="D52" s="169">
        <f>PMT($C$10,$C$9,-$C52)</f>
        <v>16439.272269675163</v>
      </c>
      <c r="E52" s="169">
        <f t="shared" ref="E52:AA67" si="31">PMT($C$10,$C$9,-$C52)</f>
        <v>16439.272269675163</v>
      </c>
      <c r="F52" s="169">
        <f t="shared" si="31"/>
        <v>16439.272269675163</v>
      </c>
      <c r="G52" s="169">
        <f t="shared" si="31"/>
        <v>16439.272269675163</v>
      </c>
      <c r="H52" s="169">
        <f t="shared" si="31"/>
        <v>16439.272269675163</v>
      </c>
      <c r="I52" s="169">
        <f t="shared" si="31"/>
        <v>16439.272269675163</v>
      </c>
      <c r="J52" s="169">
        <f t="shared" si="31"/>
        <v>16439.272269675163</v>
      </c>
      <c r="K52" s="169">
        <f t="shared" si="31"/>
        <v>16439.272269675163</v>
      </c>
      <c r="L52" s="169">
        <f t="shared" si="31"/>
        <v>16439.272269675163</v>
      </c>
      <c r="M52" s="169">
        <f t="shared" si="31"/>
        <v>16439.272269675163</v>
      </c>
      <c r="N52" s="169">
        <f t="shared" si="31"/>
        <v>16439.272269675163</v>
      </c>
      <c r="O52" s="169">
        <f t="shared" si="31"/>
        <v>16439.272269675163</v>
      </c>
      <c r="P52" s="169">
        <f t="shared" si="31"/>
        <v>16439.272269675163</v>
      </c>
      <c r="Q52" s="169">
        <f t="shared" si="31"/>
        <v>16439.272269675163</v>
      </c>
      <c r="R52" s="169">
        <f t="shared" si="31"/>
        <v>16439.272269675163</v>
      </c>
      <c r="S52" s="169">
        <f t="shared" si="31"/>
        <v>16439.272269675163</v>
      </c>
      <c r="T52" s="169">
        <f t="shared" si="31"/>
        <v>16439.272269675163</v>
      </c>
      <c r="U52" s="169">
        <f t="shared" si="31"/>
        <v>16439.272269675163</v>
      </c>
      <c r="V52" s="169">
        <f t="shared" si="31"/>
        <v>16439.272269675163</v>
      </c>
      <c r="W52" s="169">
        <f t="shared" si="31"/>
        <v>16439.272269675163</v>
      </c>
      <c r="X52" s="169">
        <f t="shared" si="31"/>
        <v>16439.272269675163</v>
      </c>
      <c r="Y52" s="169">
        <f t="shared" si="31"/>
        <v>16439.272269675163</v>
      </c>
      <c r="Z52" s="169">
        <f t="shared" si="31"/>
        <v>16439.272269675163</v>
      </c>
      <c r="AA52" s="169">
        <f t="shared" si="31"/>
        <v>16439.272269675163</v>
      </c>
    </row>
    <row r="53" spans="2:27" x14ac:dyDescent="0.3">
      <c r="B53" s="150">
        <v>1998</v>
      </c>
      <c r="C53" s="219">
        <f>Parameters!C7</f>
        <v>9264.9305099999983</v>
      </c>
      <c r="D53" s="170"/>
      <c r="E53" s="168">
        <f t="shared" si="31"/>
        <v>630.21589587783853</v>
      </c>
      <c r="F53" s="168">
        <f t="shared" si="31"/>
        <v>630.21589587783853</v>
      </c>
      <c r="G53" s="168">
        <f t="shared" si="31"/>
        <v>630.21589587783853</v>
      </c>
      <c r="H53" s="168">
        <f t="shared" si="31"/>
        <v>630.21589587783853</v>
      </c>
      <c r="I53" s="168">
        <f t="shared" si="31"/>
        <v>630.21589587783853</v>
      </c>
      <c r="J53" s="168">
        <f t="shared" si="31"/>
        <v>630.21589587783853</v>
      </c>
      <c r="K53" s="168">
        <f t="shared" si="31"/>
        <v>630.21589587783853</v>
      </c>
      <c r="L53" s="168">
        <f t="shared" si="31"/>
        <v>630.21589587783853</v>
      </c>
      <c r="M53" s="168">
        <f t="shared" si="31"/>
        <v>630.21589587783853</v>
      </c>
      <c r="N53" s="168">
        <f t="shared" si="31"/>
        <v>630.21589587783853</v>
      </c>
      <c r="O53" s="168">
        <f t="shared" si="31"/>
        <v>630.21589587783853</v>
      </c>
      <c r="P53" s="168">
        <f t="shared" si="31"/>
        <v>630.21589587783853</v>
      </c>
      <c r="Q53" s="168">
        <f t="shared" si="31"/>
        <v>630.21589587783853</v>
      </c>
      <c r="R53" s="168">
        <f t="shared" si="31"/>
        <v>630.21589587783853</v>
      </c>
      <c r="S53" s="168">
        <f t="shared" si="31"/>
        <v>630.21589587783853</v>
      </c>
      <c r="T53" s="168">
        <f t="shared" si="31"/>
        <v>630.21589587783853</v>
      </c>
      <c r="U53" s="168">
        <f t="shared" si="31"/>
        <v>630.21589587783853</v>
      </c>
      <c r="V53" s="168">
        <f t="shared" si="31"/>
        <v>630.21589587783853</v>
      </c>
      <c r="W53" s="168">
        <f t="shared" si="31"/>
        <v>630.21589587783853</v>
      </c>
      <c r="X53" s="168">
        <f t="shared" si="31"/>
        <v>630.21589587783853</v>
      </c>
      <c r="Y53" s="168">
        <f t="shared" si="31"/>
        <v>630.21589587783853</v>
      </c>
      <c r="Z53" s="168">
        <f t="shared" si="31"/>
        <v>630.21589587783853</v>
      </c>
      <c r="AA53" s="168">
        <f t="shared" si="31"/>
        <v>630.21589587783853</v>
      </c>
    </row>
    <row r="54" spans="2:27" x14ac:dyDescent="0.3">
      <c r="B54" s="150">
        <v>1999</v>
      </c>
      <c r="C54" s="219">
        <f>Parameters!C8</f>
        <v>1701.0473900000006</v>
      </c>
      <c r="D54" s="170"/>
      <c r="E54" s="170"/>
      <c r="F54" s="168">
        <f t="shared" si="31"/>
        <v>115.70805670505882</v>
      </c>
      <c r="G54" s="168">
        <f t="shared" si="31"/>
        <v>115.70805670505882</v>
      </c>
      <c r="H54" s="168">
        <f t="shared" si="31"/>
        <v>115.70805670505882</v>
      </c>
      <c r="I54" s="168">
        <f t="shared" si="31"/>
        <v>115.70805670505882</v>
      </c>
      <c r="J54" s="168">
        <f t="shared" si="31"/>
        <v>115.70805670505882</v>
      </c>
      <c r="K54" s="168">
        <f t="shared" si="31"/>
        <v>115.70805670505882</v>
      </c>
      <c r="L54" s="168">
        <f t="shared" si="31"/>
        <v>115.70805670505882</v>
      </c>
      <c r="M54" s="168">
        <f t="shared" si="31"/>
        <v>115.70805670505882</v>
      </c>
      <c r="N54" s="168">
        <f t="shared" si="31"/>
        <v>115.70805670505882</v>
      </c>
      <c r="O54" s="168">
        <f t="shared" si="31"/>
        <v>115.70805670505882</v>
      </c>
      <c r="P54" s="168">
        <f t="shared" si="31"/>
        <v>115.70805670505882</v>
      </c>
      <c r="Q54" s="168">
        <f t="shared" si="31"/>
        <v>115.70805670505882</v>
      </c>
      <c r="R54" s="168">
        <f t="shared" si="31"/>
        <v>115.70805670505882</v>
      </c>
      <c r="S54" s="168">
        <f t="shared" si="31"/>
        <v>115.70805670505882</v>
      </c>
      <c r="T54" s="168">
        <f t="shared" si="31"/>
        <v>115.70805670505882</v>
      </c>
      <c r="U54" s="168">
        <f t="shared" si="31"/>
        <v>115.70805670505882</v>
      </c>
      <c r="V54" s="168">
        <f t="shared" si="31"/>
        <v>115.70805670505882</v>
      </c>
      <c r="W54" s="168">
        <f t="shared" si="31"/>
        <v>115.70805670505882</v>
      </c>
      <c r="X54" s="168">
        <f t="shared" si="31"/>
        <v>115.70805670505882</v>
      </c>
      <c r="Y54" s="168">
        <f t="shared" si="31"/>
        <v>115.70805670505882</v>
      </c>
      <c r="Z54" s="168">
        <f t="shared" si="31"/>
        <v>115.70805670505882</v>
      </c>
      <c r="AA54" s="168">
        <f t="shared" si="31"/>
        <v>115.70805670505882</v>
      </c>
    </row>
    <row r="55" spans="2:27" x14ac:dyDescent="0.3">
      <c r="B55" s="150">
        <v>2000</v>
      </c>
      <c r="C55" s="219">
        <f>Parameters!C9</f>
        <v>8805.9968299999964</v>
      </c>
      <c r="D55" s="170"/>
      <c r="E55" s="170"/>
      <c r="F55" s="170"/>
      <c r="G55" s="168">
        <f t="shared" si="31"/>
        <v>598.99846796755469</v>
      </c>
      <c r="H55" s="168">
        <f t="shared" si="31"/>
        <v>598.99846796755469</v>
      </c>
      <c r="I55" s="168">
        <f t="shared" si="31"/>
        <v>598.99846796755469</v>
      </c>
      <c r="J55" s="168">
        <f t="shared" si="31"/>
        <v>598.99846796755469</v>
      </c>
      <c r="K55" s="168">
        <f t="shared" si="31"/>
        <v>598.99846796755469</v>
      </c>
      <c r="L55" s="168">
        <f t="shared" si="31"/>
        <v>598.99846796755469</v>
      </c>
      <c r="M55" s="168">
        <f t="shared" si="31"/>
        <v>598.99846796755469</v>
      </c>
      <c r="N55" s="168">
        <f t="shared" si="31"/>
        <v>598.99846796755469</v>
      </c>
      <c r="O55" s="168">
        <f t="shared" si="31"/>
        <v>598.99846796755469</v>
      </c>
      <c r="P55" s="168">
        <f t="shared" si="31"/>
        <v>598.99846796755469</v>
      </c>
      <c r="Q55" s="168">
        <f t="shared" si="31"/>
        <v>598.99846796755469</v>
      </c>
      <c r="R55" s="168">
        <f t="shared" si="31"/>
        <v>598.99846796755469</v>
      </c>
      <c r="S55" s="168">
        <f t="shared" si="31"/>
        <v>598.99846796755469</v>
      </c>
      <c r="T55" s="168">
        <f t="shared" si="31"/>
        <v>598.99846796755469</v>
      </c>
      <c r="U55" s="168">
        <f t="shared" si="31"/>
        <v>598.99846796755469</v>
      </c>
      <c r="V55" s="168">
        <f t="shared" si="31"/>
        <v>598.99846796755469</v>
      </c>
      <c r="W55" s="168">
        <f t="shared" si="31"/>
        <v>598.99846796755469</v>
      </c>
      <c r="X55" s="168">
        <f t="shared" si="31"/>
        <v>598.99846796755469</v>
      </c>
      <c r="Y55" s="168">
        <f t="shared" si="31"/>
        <v>598.99846796755469</v>
      </c>
      <c r="Z55" s="168">
        <f t="shared" si="31"/>
        <v>598.99846796755469</v>
      </c>
      <c r="AA55" s="168">
        <f t="shared" si="31"/>
        <v>598.99846796755469</v>
      </c>
    </row>
    <row r="56" spans="2:27" x14ac:dyDescent="0.3">
      <c r="B56" s="150">
        <v>2001</v>
      </c>
      <c r="C56" s="219">
        <f>Parameters!C10</f>
        <v>788.67763000000014</v>
      </c>
      <c r="D56" s="170"/>
      <c r="E56" s="170"/>
      <c r="F56" s="170"/>
      <c r="G56" s="170"/>
      <c r="H56" s="168">
        <f t="shared" si="31"/>
        <v>53.647156728567914</v>
      </c>
      <c r="I56" s="168">
        <f t="shared" si="31"/>
        <v>53.647156728567914</v>
      </c>
      <c r="J56" s="168">
        <f t="shared" si="31"/>
        <v>53.647156728567914</v>
      </c>
      <c r="K56" s="168">
        <f t="shared" si="31"/>
        <v>53.647156728567914</v>
      </c>
      <c r="L56" s="168">
        <f t="shared" si="31"/>
        <v>53.647156728567914</v>
      </c>
      <c r="M56" s="168">
        <f t="shared" si="31"/>
        <v>53.647156728567914</v>
      </c>
      <c r="N56" s="168">
        <f t="shared" si="31"/>
        <v>53.647156728567914</v>
      </c>
      <c r="O56" s="168">
        <f t="shared" si="31"/>
        <v>53.647156728567914</v>
      </c>
      <c r="P56" s="168">
        <f t="shared" si="31"/>
        <v>53.647156728567914</v>
      </c>
      <c r="Q56" s="168">
        <f t="shared" si="31"/>
        <v>53.647156728567914</v>
      </c>
      <c r="R56" s="168">
        <f t="shared" si="31"/>
        <v>53.647156728567914</v>
      </c>
      <c r="S56" s="168">
        <f t="shared" si="31"/>
        <v>53.647156728567914</v>
      </c>
      <c r="T56" s="168">
        <f t="shared" si="31"/>
        <v>53.647156728567914</v>
      </c>
      <c r="U56" s="168">
        <f t="shared" si="31"/>
        <v>53.647156728567914</v>
      </c>
      <c r="V56" s="168">
        <f t="shared" si="31"/>
        <v>53.647156728567914</v>
      </c>
      <c r="W56" s="168">
        <f t="shared" si="31"/>
        <v>53.647156728567914</v>
      </c>
      <c r="X56" s="168">
        <f t="shared" si="31"/>
        <v>53.647156728567914</v>
      </c>
      <c r="Y56" s="168">
        <f t="shared" si="31"/>
        <v>53.647156728567914</v>
      </c>
      <c r="Z56" s="168">
        <f t="shared" si="31"/>
        <v>53.647156728567914</v>
      </c>
      <c r="AA56" s="168">
        <f t="shared" si="31"/>
        <v>53.647156728567914</v>
      </c>
    </row>
    <row r="57" spans="2:27" x14ac:dyDescent="0.3">
      <c r="B57" s="150">
        <v>2002</v>
      </c>
      <c r="C57" s="219">
        <f>Parameters!C11</f>
        <v>1304.0552299999999</v>
      </c>
      <c r="D57" s="170"/>
      <c r="E57" s="170"/>
      <c r="F57" s="170"/>
      <c r="G57" s="170"/>
      <c r="H57" s="170"/>
      <c r="I57" s="168">
        <f t="shared" si="31"/>
        <v>88.703993425702535</v>
      </c>
      <c r="J57" s="168">
        <f t="shared" si="31"/>
        <v>88.703993425702535</v>
      </c>
      <c r="K57" s="168">
        <f t="shared" si="31"/>
        <v>88.703993425702535</v>
      </c>
      <c r="L57" s="168">
        <f t="shared" si="31"/>
        <v>88.703993425702535</v>
      </c>
      <c r="M57" s="168">
        <f t="shared" si="31"/>
        <v>88.703993425702535</v>
      </c>
      <c r="N57" s="168">
        <f t="shared" si="31"/>
        <v>88.703993425702535</v>
      </c>
      <c r="O57" s="168">
        <f t="shared" si="31"/>
        <v>88.703993425702535</v>
      </c>
      <c r="P57" s="168">
        <f t="shared" si="31"/>
        <v>88.703993425702535</v>
      </c>
      <c r="Q57" s="168">
        <f t="shared" si="31"/>
        <v>88.703993425702535</v>
      </c>
      <c r="R57" s="168">
        <f t="shared" si="31"/>
        <v>88.703993425702535</v>
      </c>
      <c r="S57" s="168">
        <f t="shared" si="31"/>
        <v>88.703993425702535</v>
      </c>
      <c r="T57" s="168">
        <f t="shared" si="31"/>
        <v>88.703993425702535</v>
      </c>
      <c r="U57" s="168">
        <f t="shared" si="31"/>
        <v>88.703993425702535</v>
      </c>
      <c r="V57" s="168">
        <f t="shared" si="31"/>
        <v>88.703993425702535</v>
      </c>
      <c r="W57" s="168">
        <f t="shared" si="31"/>
        <v>88.703993425702535</v>
      </c>
      <c r="X57" s="168">
        <f t="shared" si="31"/>
        <v>88.703993425702535</v>
      </c>
      <c r="Y57" s="168">
        <f t="shared" si="31"/>
        <v>88.703993425702535</v>
      </c>
      <c r="Z57" s="168">
        <f t="shared" si="31"/>
        <v>88.703993425702535</v>
      </c>
      <c r="AA57" s="168">
        <f t="shared" si="31"/>
        <v>88.703993425702535</v>
      </c>
    </row>
    <row r="58" spans="2:27" x14ac:dyDescent="0.3">
      <c r="B58" s="150">
        <v>2003</v>
      </c>
      <c r="C58" s="219">
        <f>Parameters!C12</f>
        <v>1518.5279200000023</v>
      </c>
      <c r="D58" s="170"/>
      <c r="E58" s="170"/>
      <c r="F58" s="170"/>
      <c r="G58" s="170"/>
      <c r="H58" s="170"/>
      <c r="I58" s="170"/>
      <c r="J58" s="168">
        <f t="shared" si="31"/>
        <v>103.29278050012188</v>
      </c>
      <c r="K58" s="168">
        <f t="shared" si="31"/>
        <v>103.29278050012188</v>
      </c>
      <c r="L58" s="168">
        <f t="shared" si="31"/>
        <v>103.29278050012188</v>
      </c>
      <c r="M58" s="168">
        <f t="shared" si="31"/>
        <v>103.29278050012188</v>
      </c>
      <c r="N58" s="168">
        <f t="shared" si="31"/>
        <v>103.29278050012188</v>
      </c>
      <c r="O58" s="168">
        <f t="shared" si="31"/>
        <v>103.29278050012188</v>
      </c>
      <c r="P58" s="168">
        <f t="shared" si="31"/>
        <v>103.29278050012188</v>
      </c>
      <c r="Q58" s="168">
        <f t="shared" si="31"/>
        <v>103.29278050012188</v>
      </c>
      <c r="R58" s="168">
        <f t="shared" si="31"/>
        <v>103.29278050012188</v>
      </c>
      <c r="S58" s="168">
        <f t="shared" si="31"/>
        <v>103.29278050012188</v>
      </c>
      <c r="T58" s="168">
        <f t="shared" si="31"/>
        <v>103.29278050012188</v>
      </c>
      <c r="U58" s="168">
        <f t="shared" si="31"/>
        <v>103.29278050012188</v>
      </c>
      <c r="V58" s="168">
        <f t="shared" si="31"/>
        <v>103.29278050012188</v>
      </c>
      <c r="W58" s="168">
        <f t="shared" si="31"/>
        <v>103.29278050012188</v>
      </c>
      <c r="X58" s="168">
        <f t="shared" si="31"/>
        <v>103.29278050012188</v>
      </c>
      <c r="Y58" s="168">
        <f t="shared" si="31"/>
        <v>103.29278050012188</v>
      </c>
      <c r="Z58" s="168">
        <f t="shared" si="31"/>
        <v>103.29278050012188</v>
      </c>
      <c r="AA58" s="168">
        <f t="shared" si="31"/>
        <v>103.29278050012188</v>
      </c>
    </row>
    <row r="59" spans="2:27" x14ac:dyDescent="0.3">
      <c r="B59" s="150">
        <v>2004</v>
      </c>
      <c r="C59" s="219">
        <f>Parameters!C13</f>
        <v>1343.4360799999995</v>
      </c>
      <c r="D59" s="170"/>
      <c r="E59" s="170"/>
      <c r="F59" s="170"/>
      <c r="G59" s="170"/>
      <c r="H59" s="170"/>
      <c r="I59" s="170"/>
      <c r="J59" s="170"/>
      <c r="K59" s="168">
        <f t="shared" si="31"/>
        <v>91.382743971796003</v>
      </c>
      <c r="L59" s="168">
        <f t="shared" si="31"/>
        <v>91.382743971796003</v>
      </c>
      <c r="M59" s="168">
        <f t="shared" si="31"/>
        <v>91.382743971796003</v>
      </c>
      <c r="N59" s="168">
        <f t="shared" si="31"/>
        <v>91.382743971796003</v>
      </c>
      <c r="O59" s="168">
        <f t="shared" si="31"/>
        <v>91.382743971796003</v>
      </c>
      <c r="P59" s="168">
        <f t="shared" si="31"/>
        <v>91.382743971796003</v>
      </c>
      <c r="Q59" s="168">
        <f t="shared" si="31"/>
        <v>91.382743971796003</v>
      </c>
      <c r="R59" s="168">
        <f t="shared" si="31"/>
        <v>91.382743971796003</v>
      </c>
      <c r="S59" s="168">
        <f t="shared" si="31"/>
        <v>91.382743971796003</v>
      </c>
      <c r="T59" s="168">
        <f t="shared" si="31"/>
        <v>91.382743971796003</v>
      </c>
      <c r="U59" s="168">
        <f t="shared" si="31"/>
        <v>91.382743971796003</v>
      </c>
      <c r="V59" s="168">
        <f t="shared" si="31"/>
        <v>91.382743971796003</v>
      </c>
      <c r="W59" s="168">
        <f t="shared" si="31"/>
        <v>91.382743971796003</v>
      </c>
      <c r="X59" s="168">
        <f t="shared" si="31"/>
        <v>91.382743971796003</v>
      </c>
      <c r="Y59" s="168">
        <f t="shared" si="31"/>
        <v>91.382743971796003</v>
      </c>
      <c r="Z59" s="168">
        <f t="shared" si="31"/>
        <v>91.382743971796003</v>
      </c>
      <c r="AA59" s="168">
        <f t="shared" si="31"/>
        <v>91.382743971796003</v>
      </c>
    </row>
    <row r="60" spans="2:27" x14ac:dyDescent="0.3">
      <c r="B60" s="150">
        <v>2005</v>
      </c>
      <c r="C60" s="219">
        <f>Parameters!C14</f>
        <v>1408.8466000000001</v>
      </c>
      <c r="D60" s="170"/>
      <c r="E60" s="170"/>
      <c r="F60" s="170"/>
      <c r="G60" s="170"/>
      <c r="H60" s="170"/>
      <c r="I60" s="170"/>
      <c r="J60" s="170"/>
      <c r="K60" s="170"/>
      <c r="L60" s="168">
        <f t="shared" si="31"/>
        <v>95.832075719847694</v>
      </c>
      <c r="M60" s="168">
        <f t="shared" si="31"/>
        <v>95.832075719847694</v>
      </c>
      <c r="N60" s="168">
        <f t="shared" si="31"/>
        <v>95.832075719847694</v>
      </c>
      <c r="O60" s="168">
        <f t="shared" si="31"/>
        <v>95.832075719847694</v>
      </c>
      <c r="P60" s="168">
        <f t="shared" si="31"/>
        <v>95.832075719847694</v>
      </c>
      <c r="Q60" s="168">
        <f t="shared" si="31"/>
        <v>95.832075719847694</v>
      </c>
      <c r="R60" s="168">
        <f t="shared" si="31"/>
        <v>95.832075719847694</v>
      </c>
      <c r="S60" s="168">
        <f t="shared" si="31"/>
        <v>95.832075719847694</v>
      </c>
      <c r="T60" s="168">
        <f t="shared" si="31"/>
        <v>95.832075719847694</v>
      </c>
      <c r="U60" s="168">
        <f t="shared" si="31"/>
        <v>95.832075719847694</v>
      </c>
      <c r="V60" s="168">
        <f t="shared" si="31"/>
        <v>95.832075719847694</v>
      </c>
      <c r="W60" s="168">
        <f t="shared" si="31"/>
        <v>95.832075719847694</v>
      </c>
      <c r="X60" s="168">
        <f t="shared" si="31"/>
        <v>95.832075719847694</v>
      </c>
      <c r="Y60" s="168">
        <f t="shared" si="31"/>
        <v>95.832075719847694</v>
      </c>
      <c r="Z60" s="168">
        <f t="shared" si="31"/>
        <v>95.832075719847694</v>
      </c>
      <c r="AA60" s="168">
        <f t="shared" si="31"/>
        <v>95.832075719847694</v>
      </c>
    </row>
    <row r="61" spans="2:27" x14ac:dyDescent="0.3">
      <c r="B61" s="150">
        <v>2006</v>
      </c>
      <c r="C61" s="219">
        <f>Parameters!C15</f>
        <v>509.18108000000001</v>
      </c>
      <c r="D61" s="170"/>
      <c r="E61" s="170"/>
      <c r="F61" s="170"/>
      <c r="G61" s="170"/>
      <c r="H61" s="170"/>
      <c r="I61" s="170"/>
      <c r="J61" s="170"/>
      <c r="K61" s="170"/>
      <c r="L61" s="170"/>
      <c r="M61" s="168">
        <f t="shared" si="31"/>
        <v>34.635339158765632</v>
      </c>
      <c r="N61" s="168">
        <f t="shared" si="31"/>
        <v>34.635339158765632</v>
      </c>
      <c r="O61" s="168">
        <f t="shared" si="31"/>
        <v>34.635339158765632</v>
      </c>
      <c r="P61" s="168">
        <f t="shared" si="31"/>
        <v>34.635339158765632</v>
      </c>
      <c r="Q61" s="168">
        <f t="shared" si="31"/>
        <v>34.635339158765632</v>
      </c>
      <c r="R61" s="168">
        <f t="shared" si="31"/>
        <v>34.635339158765632</v>
      </c>
      <c r="S61" s="168">
        <f t="shared" si="31"/>
        <v>34.635339158765632</v>
      </c>
      <c r="T61" s="168">
        <f t="shared" si="31"/>
        <v>34.635339158765632</v>
      </c>
      <c r="U61" s="168">
        <f t="shared" si="31"/>
        <v>34.635339158765632</v>
      </c>
      <c r="V61" s="168">
        <f t="shared" si="31"/>
        <v>34.635339158765632</v>
      </c>
      <c r="W61" s="168">
        <f t="shared" si="31"/>
        <v>34.635339158765632</v>
      </c>
      <c r="X61" s="168">
        <f t="shared" si="31"/>
        <v>34.635339158765632</v>
      </c>
      <c r="Y61" s="168">
        <f t="shared" si="31"/>
        <v>34.635339158765632</v>
      </c>
      <c r="Z61" s="168">
        <f t="shared" si="31"/>
        <v>34.635339158765632</v>
      </c>
      <c r="AA61" s="168">
        <f t="shared" si="31"/>
        <v>34.635339158765632</v>
      </c>
    </row>
    <row r="62" spans="2:27" x14ac:dyDescent="0.3">
      <c r="B62" s="150">
        <v>2007</v>
      </c>
      <c r="C62" s="219">
        <f>Parameters!C16</f>
        <v>72.51464</v>
      </c>
      <c r="D62" s="170"/>
      <c r="E62" s="170"/>
      <c r="F62" s="170"/>
      <c r="G62" s="170"/>
      <c r="H62" s="170"/>
      <c r="I62" s="170"/>
      <c r="J62" s="170"/>
      <c r="K62" s="170"/>
      <c r="L62" s="170"/>
      <c r="M62" s="170"/>
      <c r="N62" s="168">
        <f t="shared" si="31"/>
        <v>4.9325657394335876</v>
      </c>
      <c r="O62" s="168">
        <f t="shared" si="31"/>
        <v>4.9325657394335876</v>
      </c>
      <c r="P62" s="168">
        <f t="shared" si="31"/>
        <v>4.9325657394335876</v>
      </c>
      <c r="Q62" s="168">
        <f t="shared" si="31"/>
        <v>4.9325657394335876</v>
      </c>
      <c r="R62" s="168">
        <f t="shared" si="31"/>
        <v>4.9325657394335876</v>
      </c>
      <c r="S62" s="168">
        <f t="shared" si="31"/>
        <v>4.9325657394335876</v>
      </c>
      <c r="T62" s="168">
        <f t="shared" si="31"/>
        <v>4.9325657394335876</v>
      </c>
      <c r="U62" s="168">
        <f t="shared" si="31"/>
        <v>4.9325657394335876</v>
      </c>
      <c r="V62" s="168">
        <f t="shared" si="31"/>
        <v>4.9325657394335876</v>
      </c>
      <c r="W62" s="168">
        <f t="shared" si="31"/>
        <v>4.9325657394335876</v>
      </c>
      <c r="X62" s="168">
        <f t="shared" si="31"/>
        <v>4.9325657394335876</v>
      </c>
      <c r="Y62" s="168">
        <f t="shared" si="31"/>
        <v>4.9325657394335876</v>
      </c>
      <c r="Z62" s="168">
        <f t="shared" si="31"/>
        <v>4.9325657394335876</v>
      </c>
      <c r="AA62" s="168">
        <f t="shared" si="31"/>
        <v>4.9325657394335876</v>
      </c>
    </row>
    <row r="63" spans="2:27" x14ac:dyDescent="0.3">
      <c r="B63" s="150">
        <v>2008</v>
      </c>
      <c r="C63" s="219">
        <f>Parameters!C17</f>
        <v>4373.2622300000003</v>
      </c>
      <c r="D63" s="170"/>
      <c r="E63" s="170"/>
      <c r="F63" s="170"/>
      <c r="G63" s="170"/>
      <c r="H63" s="170"/>
      <c r="I63" s="170"/>
      <c r="J63" s="170"/>
      <c r="K63" s="170"/>
      <c r="L63" s="170"/>
      <c r="M63" s="170"/>
      <c r="N63" s="170"/>
      <c r="O63" s="168">
        <f t="shared" si="31"/>
        <v>297.47652950158658</v>
      </c>
      <c r="P63" s="168">
        <f t="shared" si="31"/>
        <v>297.47652950158658</v>
      </c>
      <c r="Q63" s="168">
        <f t="shared" si="31"/>
        <v>297.47652950158658</v>
      </c>
      <c r="R63" s="168">
        <f t="shared" si="31"/>
        <v>297.47652950158658</v>
      </c>
      <c r="S63" s="168">
        <f t="shared" si="31"/>
        <v>297.47652950158658</v>
      </c>
      <c r="T63" s="168">
        <f t="shared" si="31"/>
        <v>297.47652950158658</v>
      </c>
      <c r="U63" s="168">
        <f t="shared" si="31"/>
        <v>297.47652950158658</v>
      </c>
      <c r="V63" s="168">
        <f t="shared" si="31"/>
        <v>297.47652950158658</v>
      </c>
      <c r="W63" s="168">
        <f t="shared" si="31"/>
        <v>297.47652950158658</v>
      </c>
      <c r="X63" s="168">
        <f t="shared" si="31"/>
        <v>297.47652950158658</v>
      </c>
      <c r="Y63" s="168">
        <f t="shared" si="31"/>
        <v>297.47652950158658</v>
      </c>
      <c r="Z63" s="168">
        <f t="shared" si="31"/>
        <v>297.47652950158658</v>
      </c>
      <c r="AA63" s="168">
        <f t="shared" si="31"/>
        <v>297.47652950158658</v>
      </c>
    </row>
    <row r="64" spans="2:27" x14ac:dyDescent="0.3">
      <c r="B64" s="150">
        <v>2009</v>
      </c>
      <c r="C64" s="220">
        <f>Parameters!C18</f>
        <v>23321.767469999941</v>
      </c>
      <c r="D64" s="170"/>
      <c r="E64" s="170"/>
      <c r="F64" s="170"/>
      <c r="G64" s="170"/>
      <c r="H64" s="170"/>
      <c r="I64" s="170"/>
      <c r="J64" s="170"/>
      <c r="K64" s="170"/>
      <c r="L64" s="170"/>
      <c r="M64" s="170"/>
      <c r="N64" s="170"/>
      <c r="O64" s="170"/>
      <c r="P64" s="168">
        <f t="shared" si="31"/>
        <v>1586.3851934665668</v>
      </c>
      <c r="Q64" s="168">
        <f t="shared" si="31"/>
        <v>1586.3851934665668</v>
      </c>
      <c r="R64" s="168">
        <f t="shared" si="31"/>
        <v>1586.3851934665668</v>
      </c>
      <c r="S64" s="168">
        <f t="shared" si="31"/>
        <v>1586.3851934665668</v>
      </c>
      <c r="T64" s="168">
        <f t="shared" si="31"/>
        <v>1586.3851934665668</v>
      </c>
      <c r="U64" s="168">
        <f t="shared" si="31"/>
        <v>1586.3851934665668</v>
      </c>
      <c r="V64" s="168">
        <f t="shared" si="31"/>
        <v>1586.3851934665668</v>
      </c>
      <c r="W64" s="168">
        <f t="shared" si="31"/>
        <v>1586.3851934665668</v>
      </c>
      <c r="X64" s="168">
        <f t="shared" si="31"/>
        <v>1586.3851934665668</v>
      </c>
      <c r="Y64" s="168">
        <f t="shared" si="31"/>
        <v>1586.3851934665668</v>
      </c>
      <c r="Z64" s="168">
        <f t="shared" si="31"/>
        <v>1586.3851934665668</v>
      </c>
      <c r="AA64" s="168">
        <f t="shared" si="31"/>
        <v>1586.3851934665668</v>
      </c>
    </row>
    <row r="65" spans="2:27" x14ac:dyDescent="0.3">
      <c r="B65" s="150">
        <v>2010</v>
      </c>
      <c r="C65" s="220">
        <f>Parameters!C19</f>
        <v>21944.378749999989</v>
      </c>
      <c r="D65" s="170"/>
      <c r="E65" s="170"/>
      <c r="F65" s="170"/>
      <c r="G65" s="170"/>
      <c r="H65" s="170"/>
      <c r="I65" s="170"/>
      <c r="J65" s="170"/>
      <c r="K65" s="170"/>
      <c r="L65" s="170"/>
      <c r="M65" s="170"/>
      <c r="N65" s="170"/>
      <c r="O65" s="170"/>
      <c r="P65" s="170"/>
      <c r="Q65" s="168">
        <f t="shared" si="31"/>
        <v>1492.6929347701982</v>
      </c>
      <c r="R65" s="168">
        <f t="shared" si="31"/>
        <v>1492.6929347701982</v>
      </c>
      <c r="S65" s="168">
        <f t="shared" si="31"/>
        <v>1492.6929347701982</v>
      </c>
      <c r="T65" s="168">
        <f t="shared" si="31"/>
        <v>1492.6929347701982</v>
      </c>
      <c r="U65" s="168">
        <f t="shared" si="31"/>
        <v>1492.6929347701982</v>
      </c>
      <c r="V65" s="168">
        <f t="shared" si="31"/>
        <v>1492.6929347701982</v>
      </c>
      <c r="W65" s="168">
        <f t="shared" si="31"/>
        <v>1492.6929347701982</v>
      </c>
      <c r="X65" s="168">
        <f t="shared" si="31"/>
        <v>1492.6929347701982</v>
      </c>
      <c r="Y65" s="168">
        <f t="shared" si="31"/>
        <v>1492.6929347701982</v>
      </c>
      <c r="Z65" s="168">
        <f t="shared" si="31"/>
        <v>1492.6929347701982</v>
      </c>
      <c r="AA65" s="168">
        <f t="shared" si="31"/>
        <v>1492.6929347701982</v>
      </c>
    </row>
    <row r="66" spans="2:27" x14ac:dyDescent="0.3">
      <c r="B66" s="150">
        <v>2011</v>
      </c>
      <c r="C66" s="220">
        <f>Parameters!C20</f>
        <v>2518.86</v>
      </c>
      <c r="D66" s="170"/>
      <c r="E66" s="170"/>
      <c r="F66" s="170"/>
      <c r="G66" s="170"/>
      <c r="H66" s="170"/>
      <c r="I66" s="170"/>
      <c r="J66" s="170"/>
      <c r="K66" s="170"/>
      <c r="L66" s="170"/>
      <c r="M66" s="170"/>
      <c r="N66" s="170"/>
      <c r="O66" s="170"/>
      <c r="P66" s="170"/>
      <c r="Q66" s="170"/>
      <c r="R66" s="168">
        <f t="shared" si="31"/>
        <v>171.33702295742881</v>
      </c>
      <c r="S66" s="168">
        <f t="shared" si="31"/>
        <v>171.33702295742881</v>
      </c>
      <c r="T66" s="168">
        <f t="shared" si="31"/>
        <v>171.33702295742881</v>
      </c>
      <c r="U66" s="168">
        <f t="shared" si="31"/>
        <v>171.33702295742881</v>
      </c>
      <c r="V66" s="168">
        <f t="shared" si="31"/>
        <v>171.33702295742881</v>
      </c>
      <c r="W66" s="168">
        <f t="shared" si="31"/>
        <v>171.33702295742881</v>
      </c>
      <c r="X66" s="168">
        <f t="shared" si="31"/>
        <v>171.33702295742881</v>
      </c>
      <c r="Y66" s="168">
        <f t="shared" si="31"/>
        <v>171.33702295742881</v>
      </c>
      <c r="Z66" s="168">
        <f t="shared" si="31"/>
        <v>171.33702295742881</v>
      </c>
      <c r="AA66" s="168">
        <f t="shared" si="31"/>
        <v>171.33702295742881</v>
      </c>
    </row>
    <row r="67" spans="2:27" x14ac:dyDescent="0.3">
      <c r="B67" s="150">
        <v>2012</v>
      </c>
      <c r="C67" s="220">
        <f>Parameters!C21</f>
        <v>2226.12338</v>
      </c>
      <c r="D67" s="170"/>
      <c r="E67" s="170"/>
      <c r="F67" s="170"/>
      <c r="G67" s="170"/>
      <c r="H67" s="170"/>
      <c r="I67" s="170"/>
      <c r="J67" s="170"/>
      <c r="K67" s="170"/>
      <c r="L67" s="170"/>
      <c r="M67" s="170"/>
      <c r="N67" s="170"/>
      <c r="O67" s="170"/>
      <c r="P67" s="170"/>
      <c r="Q67" s="170"/>
      <c r="R67" s="170"/>
      <c r="S67" s="168">
        <f t="shared" si="31"/>
        <v>151.42459392944787</v>
      </c>
      <c r="T67" s="168">
        <f t="shared" ref="T67:AA75" si="32">PMT($C$10,$C$9,-$C67)</f>
        <v>151.42459392944787</v>
      </c>
      <c r="U67" s="168">
        <f t="shared" si="32"/>
        <v>151.42459392944787</v>
      </c>
      <c r="V67" s="168">
        <f t="shared" si="32"/>
        <v>151.42459392944787</v>
      </c>
      <c r="W67" s="168">
        <f t="shared" si="32"/>
        <v>151.42459392944787</v>
      </c>
      <c r="X67" s="168">
        <f t="shared" si="32"/>
        <v>151.42459392944787</v>
      </c>
      <c r="Y67" s="168">
        <f t="shared" si="32"/>
        <v>151.42459392944787</v>
      </c>
      <c r="Z67" s="168">
        <f t="shared" si="32"/>
        <v>151.42459392944787</v>
      </c>
      <c r="AA67" s="168">
        <f t="shared" si="32"/>
        <v>151.42459392944787</v>
      </c>
    </row>
    <row r="68" spans="2:27" x14ac:dyDescent="0.3">
      <c r="B68" s="150">
        <v>2013</v>
      </c>
      <c r="C68" s="220">
        <f>Parameters!C22</f>
        <v>-44.426000000000002</v>
      </c>
      <c r="D68" s="170"/>
      <c r="E68" s="170"/>
      <c r="F68" s="170"/>
      <c r="G68" s="170"/>
      <c r="H68" s="170"/>
      <c r="I68" s="170"/>
      <c r="J68" s="170"/>
      <c r="K68" s="170"/>
      <c r="L68" s="170"/>
      <c r="M68" s="170"/>
      <c r="N68" s="170"/>
      <c r="O68" s="170"/>
      <c r="P68" s="170"/>
      <c r="Q68" s="170"/>
      <c r="R68" s="170"/>
      <c r="S68" s="170"/>
      <c r="T68" s="168">
        <f t="shared" si="32"/>
        <v>-3.0219299928962835</v>
      </c>
      <c r="U68" s="168">
        <f t="shared" si="32"/>
        <v>-3.0219299928962835</v>
      </c>
      <c r="V68" s="168">
        <f t="shared" si="32"/>
        <v>-3.0219299928962835</v>
      </c>
      <c r="W68" s="168">
        <f t="shared" si="32"/>
        <v>-3.0219299928962835</v>
      </c>
      <c r="X68" s="168">
        <f t="shared" si="32"/>
        <v>-3.0219299928962835</v>
      </c>
      <c r="Y68" s="168">
        <f t="shared" si="32"/>
        <v>-3.0219299928962835</v>
      </c>
      <c r="Z68" s="168">
        <f t="shared" si="32"/>
        <v>-3.0219299928962835</v>
      </c>
      <c r="AA68" s="168">
        <f t="shared" si="32"/>
        <v>-3.0219299928962835</v>
      </c>
    </row>
    <row r="69" spans="2:27" x14ac:dyDescent="0.3">
      <c r="B69" s="150">
        <v>2014</v>
      </c>
      <c r="C69" s="220">
        <f>Parameters!C23</f>
        <v>1317.2203299999981</v>
      </c>
      <c r="D69" s="170"/>
      <c r="E69" s="170"/>
      <c r="F69" s="170"/>
      <c r="G69" s="170"/>
      <c r="H69" s="170"/>
      <c r="I69" s="170"/>
      <c r="J69" s="170"/>
      <c r="K69" s="170"/>
      <c r="L69" s="170"/>
      <c r="M69" s="170"/>
      <c r="N69" s="170"/>
      <c r="O69" s="170"/>
      <c r="P69" s="170"/>
      <c r="Q69" s="170"/>
      <c r="R69" s="170"/>
      <c r="S69" s="170"/>
      <c r="T69" s="170"/>
      <c r="U69" s="168">
        <f t="shared" si="32"/>
        <v>89.599505300493732</v>
      </c>
      <c r="V69" s="168">
        <f t="shared" si="32"/>
        <v>89.599505300493732</v>
      </c>
      <c r="W69" s="168">
        <f t="shared" si="32"/>
        <v>89.599505300493732</v>
      </c>
      <c r="X69" s="168">
        <f t="shared" si="32"/>
        <v>89.599505300493732</v>
      </c>
      <c r="Y69" s="168">
        <f t="shared" si="32"/>
        <v>89.599505300493732</v>
      </c>
      <c r="Z69" s="168">
        <f t="shared" si="32"/>
        <v>89.599505300493732</v>
      </c>
      <c r="AA69" s="168">
        <f t="shared" si="32"/>
        <v>89.599505300493732</v>
      </c>
    </row>
    <row r="70" spans="2:27" x14ac:dyDescent="0.3">
      <c r="B70" s="150">
        <v>2015</v>
      </c>
      <c r="C70" s="220">
        <f>Parameters!C24</f>
        <v>1750.22829</v>
      </c>
      <c r="D70" s="170"/>
      <c r="E70" s="170"/>
      <c r="F70" s="170"/>
      <c r="G70" s="170"/>
      <c r="H70" s="170"/>
      <c r="I70" s="170"/>
      <c r="J70" s="170"/>
      <c r="K70" s="170"/>
      <c r="L70" s="170"/>
      <c r="M70" s="170"/>
      <c r="N70" s="170"/>
      <c r="O70" s="170"/>
      <c r="P70" s="170"/>
      <c r="Q70" s="170"/>
      <c r="R70" s="170"/>
      <c r="S70" s="170"/>
      <c r="T70" s="170"/>
      <c r="U70" s="170"/>
      <c r="V70" s="168">
        <f t="shared" si="32"/>
        <v>119.05342285973471</v>
      </c>
      <c r="W70" s="168">
        <f t="shared" si="32"/>
        <v>119.05342285973471</v>
      </c>
      <c r="X70" s="168">
        <f t="shared" si="32"/>
        <v>119.05342285973471</v>
      </c>
      <c r="Y70" s="168">
        <f t="shared" si="32"/>
        <v>119.05342285973471</v>
      </c>
      <c r="Z70" s="168">
        <f t="shared" si="32"/>
        <v>119.05342285973471</v>
      </c>
      <c r="AA70" s="168">
        <f t="shared" si="32"/>
        <v>119.05342285973471</v>
      </c>
    </row>
    <row r="71" spans="2:27" x14ac:dyDescent="0.3">
      <c r="B71" s="150">
        <v>2016</v>
      </c>
      <c r="C71" s="220">
        <f>Parameters!C25</f>
        <v>1070.206999999999</v>
      </c>
      <c r="D71" s="170"/>
      <c r="E71" s="170"/>
      <c r="F71" s="170"/>
      <c r="G71" s="170"/>
      <c r="H71" s="170"/>
      <c r="I71" s="170"/>
      <c r="J71" s="170"/>
      <c r="K71" s="170"/>
      <c r="L71" s="170"/>
      <c r="M71" s="170"/>
      <c r="N71" s="170"/>
      <c r="O71" s="170"/>
      <c r="P71" s="170"/>
      <c r="Q71" s="170"/>
      <c r="R71" s="170"/>
      <c r="S71" s="170"/>
      <c r="T71" s="170"/>
      <c r="U71" s="170"/>
      <c r="V71" s="170"/>
      <c r="W71" s="168">
        <f t="shared" si="32"/>
        <v>72.797250076701701</v>
      </c>
      <c r="X71" s="168">
        <f t="shared" si="32"/>
        <v>72.797250076701701</v>
      </c>
      <c r="Y71" s="168">
        <f t="shared" si="32"/>
        <v>72.797250076701701</v>
      </c>
      <c r="Z71" s="168">
        <f t="shared" si="32"/>
        <v>72.797250076701701</v>
      </c>
      <c r="AA71" s="168">
        <f t="shared" si="32"/>
        <v>72.797250076701701</v>
      </c>
    </row>
    <row r="72" spans="2:27" x14ac:dyDescent="0.3">
      <c r="B72" s="150">
        <v>2017</v>
      </c>
      <c r="C72" s="220">
        <f>Parameters!C26</f>
        <v>824.91579622526262</v>
      </c>
      <c r="D72" s="170"/>
      <c r="E72" s="170"/>
      <c r="F72" s="170"/>
      <c r="G72" s="170"/>
      <c r="H72" s="170"/>
      <c r="I72" s="170"/>
      <c r="J72" s="170"/>
      <c r="K72" s="170"/>
      <c r="L72" s="170"/>
      <c r="M72" s="170"/>
      <c r="N72" s="170"/>
      <c r="O72" s="170"/>
      <c r="P72" s="170"/>
      <c r="Q72" s="170"/>
      <c r="R72" s="170"/>
      <c r="S72" s="170"/>
      <c r="T72" s="170"/>
      <c r="U72" s="170"/>
      <c r="V72" s="170"/>
      <c r="W72" s="170"/>
      <c r="X72" s="168">
        <f t="shared" si="32"/>
        <v>56.112136726850039</v>
      </c>
      <c r="Y72" s="168">
        <f t="shared" si="32"/>
        <v>56.112136726850039</v>
      </c>
      <c r="Z72" s="168">
        <f t="shared" si="32"/>
        <v>56.112136726850039</v>
      </c>
      <c r="AA72" s="168">
        <f t="shared" si="32"/>
        <v>56.112136726850039</v>
      </c>
    </row>
    <row r="73" spans="2:27" x14ac:dyDescent="0.3">
      <c r="B73" s="150">
        <v>2018</v>
      </c>
      <c r="C73" s="220">
        <f>Parameters!C27</f>
        <v>359.77653756597499</v>
      </c>
      <c r="D73" s="170"/>
      <c r="E73" s="170"/>
      <c r="F73" s="170"/>
      <c r="G73" s="170"/>
      <c r="H73" s="170"/>
      <c r="I73" s="170"/>
      <c r="J73" s="170"/>
      <c r="K73" s="170"/>
      <c r="L73" s="170"/>
      <c r="M73" s="170"/>
      <c r="N73" s="170"/>
      <c r="O73" s="170"/>
      <c r="P73" s="170"/>
      <c r="Q73" s="170"/>
      <c r="R73" s="170"/>
      <c r="S73" s="170"/>
      <c r="T73" s="170"/>
      <c r="U73" s="170"/>
      <c r="V73" s="170"/>
      <c r="W73" s="170"/>
      <c r="X73" s="170"/>
      <c r="Y73" s="168">
        <f t="shared" si="32"/>
        <v>24.472595093211101</v>
      </c>
      <c r="Z73" s="168">
        <f t="shared" si="32"/>
        <v>24.472595093211101</v>
      </c>
      <c r="AA73" s="168">
        <f t="shared" si="32"/>
        <v>24.472595093211101</v>
      </c>
    </row>
    <row r="74" spans="2:27" x14ac:dyDescent="0.3">
      <c r="B74" s="150">
        <v>2019</v>
      </c>
      <c r="C74" s="220">
        <f>Parameters!C28</f>
        <v>856.08783904341249</v>
      </c>
      <c r="D74" s="170"/>
      <c r="E74" s="170"/>
      <c r="F74" s="170"/>
      <c r="G74" s="170"/>
      <c r="H74" s="170"/>
      <c r="I74" s="170"/>
      <c r="J74" s="170"/>
      <c r="K74" s="170"/>
      <c r="L74" s="170"/>
      <c r="M74" s="170"/>
      <c r="N74" s="170"/>
      <c r="O74" s="170"/>
      <c r="P74" s="170"/>
      <c r="Q74" s="170"/>
      <c r="R74" s="170"/>
      <c r="S74" s="170"/>
      <c r="T74" s="170"/>
      <c r="U74" s="170"/>
      <c r="V74" s="170"/>
      <c r="W74" s="170"/>
      <c r="X74" s="170"/>
      <c r="Y74" s="170"/>
      <c r="Z74" s="168">
        <f t="shared" si="32"/>
        <v>58.232510632491199</v>
      </c>
      <c r="AA74" s="168">
        <f t="shared" si="32"/>
        <v>58.232510632491199</v>
      </c>
    </row>
    <row r="75" spans="2:27" x14ac:dyDescent="0.3">
      <c r="B75" s="150">
        <v>2020</v>
      </c>
      <c r="C75" s="220">
        <f>Parameters!C29</f>
        <v>0</v>
      </c>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68">
        <f t="shared" si="32"/>
        <v>0</v>
      </c>
    </row>
    <row r="76" spans="2:27" x14ac:dyDescent="0.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row>
    <row r="77" spans="2:27" x14ac:dyDescent="0.3">
      <c r="B77" s="84" t="s">
        <v>231</v>
      </c>
      <c r="C77" s="84"/>
      <c r="D77" s="147">
        <f>SUM(D52:D75)</f>
        <v>16439.272269675163</v>
      </c>
      <c r="E77" s="147">
        <f t="shared" ref="E77:AA77" si="33">SUM(E52:E75)</f>
        <v>17069.488165553001</v>
      </c>
      <c r="F77" s="147">
        <f t="shared" si="33"/>
        <v>17185.196222258059</v>
      </c>
      <c r="G77" s="147">
        <f t="shared" si="33"/>
        <v>17784.194690225613</v>
      </c>
      <c r="H77" s="147">
        <f t="shared" si="33"/>
        <v>17837.841846954179</v>
      </c>
      <c r="I77" s="147">
        <f t="shared" si="33"/>
        <v>17926.54584037988</v>
      </c>
      <c r="J77" s="147">
        <f t="shared" si="33"/>
        <v>18029.838620880004</v>
      </c>
      <c r="K77" s="147">
        <f t="shared" si="33"/>
        <v>18121.221364851801</v>
      </c>
      <c r="L77" s="147">
        <f t="shared" si="33"/>
        <v>18217.05344057165</v>
      </c>
      <c r="M77" s="147">
        <f t="shared" si="33"/>
        <v>18251.688779730415</v>
      </c>
      <c r="N77" s="147">
        <f t="shared" si="33"/>
        <v>18256.621345469848</v>
      </c>
      <c r="O77" s="147">
        <f t="shared" si="33"/>
        <v>18554.097874971434</v>
      </c>
      <c r="P77" s="147">
        <f t="shared" si="33"/>
        <v>20140.483068437999</v>
      </c>
      <c r="Q77" s="147">
        <f t="shared" si="33"/>
        <v>21633.176003208198</v>
      </c>
      <c r="R77" s="147">
        <f t="shared" si="33"/>
        <v>21804.513026165627</v>
      </c>
      <c r="S77" s="147">
        <f t="shared" si="33"/>
        <v>21955.937620095076</v>
      </c>
      <c r="T77" s="147">
        <f t="shared" si="33"/>
        <v>21952.915690102178</v>
      </c>
      <c r="U77" s="147">
        <f t="shared" si="33"/>
        <v>22042.515195402673</v>
      </c>
      <c r="V77" s="147">
        <f t="shared" si="33"/>
        <v>22161.568618262409</v>
      </c>
      <c r="W77" s="147">
        <f t="shared" si="33"/>
        <v>22234.365868339111</v>
      </c>
      <c r="X77" s="147">
        <f t="shared" si="33"/>
        <v>22290.478005065961</v>
      </c>
      <c r="Y77" s="147">
        <f t="shared" si="33"/>
        <v>22314.950600159173</v>
      </c>
      <c r="Z77" s="147">
        <f t="shared" si="33"/>
        <v>22373.183110791662</v>
      </c>
      <c r="AA77" s="147">
        <f t="shared" si="33"/>
        <v>22373.183110791662</v>
      </c>
    </row>
    <row r="78" spans="2:27" ht="15" thickBot="1" x14ac:dyDescent="0.35">
      <c r="B78" s="85" t="s">
        <v>235</v>
      </c>
      <c r="C78" s="85"/>
      <c r="D78" s="148">
        <f>$C$11*D77</f>
        <v>0</v>
      </c>
      <c r="E78" s="148">
        <f t="shared" ref="E78" si="34">$C$11*E77</f>
        <v>0</v>
      </c>
      <c r="F78" s="148">
        <f t="shared" ref="F78" si="35">$C$11*F77</f>
        <v>0</v>
      </c>
      <c r="G78" s="148">
        <f t="shared" ref="G78" si="36">$C$11*G77</f>
        <v>0</v>
      </c>
      <c r="H78" s="148">
        <f t="shared" ref="H78" si="37">$C$11*H77</f>
        <v>0</v>
      </c>
      <c r="I78" s="148">
        <f t="shared" ref="I78" si="38">$C$11*I77</f>
        <v>0</v>
      </c>
      <c r="J78" s="148">
        <f t="shared" ref="J78" si="39">$C$11*J77</f>
        <v>0</v>
      </c>
      <c r="K78" s="148">
        <f t="shared" ref="K78" si="40">$C$11*K77</f>
        <v>0</v>
      </c>
      <c r="L78" s="148">
        <f t="shared" ref="L78" si="41">$C$11*L77</f>
        <v>0</v>
      </c>
      <c r="M78" s="148">
        <f t="shared" ref="M78" si="42">$C$11*M77</f>
        <v>0</v>
      </c>
      <c r="N78" s="148">
        <f t="shared" ref="N78" si="43">$C$11*N77</f>
        <v>0</v>
      </c>
      <c r="O78" s="148">
        <f t="shared" ref="O78" si="44">$C$11*O77</f>
        <v>0</v>
      </c>
      <c r="P78" s="148">
        <f t="shared" ref="P78" si="45">$C$11*P77</f>
        <v>0</v>
      </c>
      <c r="Q78" s="148">
        <f t="shared" ref="Q78" si="46">$C$11*Q77</f>
        <v>0</v>
      </c>
      <c r="R78" s="148">
        <f t="shared" ref="R78" si="47">$C$11*R77</f>
        <v>0</v>
      </c>
      <c r="S78" s="148">
        <f t="shared" ref="S78" si="48">$C$11*S77</f>
        <v>0</v>
      </c>
      <c r="T78" s="148">
        <f t="shared" ref="T78" si="49">$C$11*T77</f>
        <v>0</v>
      </c>
      <c r="U78" s="148">
        <f t="shared" ref="U78" si="50">$C$11*U77</f>
        <v>0</v>
      </c>
      <c r="V78" s="148">
        <f t="shared" ref="V78" si="51">$C$11*V77</f>
        <v>0</v>
      </c>
      <c r="W78" s="148">
        <f t="shared" ref="W78" si="52">$C$11*W77</f>
        <v>0</v>
      </c>
      <c r="X78" s="148">
        <f t="shared" ref="X78" si="53">$C$11*X77</f>
        <v>0</v>
      </c>
      <c r="Y78" s="148">
        <f t="shared" ref="Y78" si="54">$C$11*Y77</f>
        <v>0</v>
      </c>
      <c r="Z78" s="148">
        <f t="shared" ref="Z78" si="55">$C$11*Z77</f>
        <v>0</v>
      </c>
      <c r="AA78" s="148">
        <f t="shared" ref="AA78" si="56">$C$11*AA77</f>
        <v>0</v>
      </c>
    </row>
    <row r="79" spans="2:27" x14ac:dyDescent="0.3">
      <c r="B79" s="145" t="s">
        <v>239</v>
      </c>
      <c r="C79" s="84"/>
      <c r="D79" s="175">
        <f>D77+D78</f>
        <v>16439.272269675163</v>
      </c>
      <c r="E79" s="175">
        <f t="shared" ref="E79:AA79" si="57">E77+E78</f>
        <v>17069.488165553001</v>
      </c>
      <c r="F79" s="175">
        <f t="shared" si="57"/>
        <v>17185.196222258059</v>
      </c>
      <c r="G79" s="175">
        <f t="shared" si="57"/>
        <v>17784.194690225613</v>
      </c>
      <c r="H79" s="175">
        <f t="shared" si="57"/>
        <v>17837.841846954179</v>
      </c>
      <c r="I79" s="175">
        <f t="shared" si="57"/>
        <v>17926.54584037988</v>
      </c>
      <c r="J79" s="175">
        <f t="shared" si="57"/>
        <v>18029.838620880004</v>
      </c>
      <c r="K79" s="175">
        <f t="shared" si="57"/>
        <v>18121.221364851801</v>
      </c>
      <c r="L79" s="175">
        <f t="shared" si="57"/>
        <v>18217.05344057165</v>
      </c>
      <c r="M79" s="175">
        <f t="shared" si="57"/>
        <v>18251.688779730415</v>
      </c>
      <c r="N79" s="175">
        <f t="shared" si="57"/>
        <v>18256.621345469848</v>
      </c>
      <c r="O79" s="175">
        <f t="shared" si="57"/>
        <v>18554.097874971434</v>
      </c>
      <c r="P79" s="175">
        <f t="shared" si="57"/>
        <v>20140.483068437999</v>
      </c>
      <c r="Q79" s="175">
        <f t="shared" si="57"/>
        <v>21633.176003208198</v>
      </c>
      <c r="R79" s="175">
        <f t="shared" si="57"/>
        <v>21804.513026165627</v>
      </c>
      <c r="S79" s="175">
        <f t="shared" si="57"/>
        <v>21955.937620095076</v>
      </c>
      <c r="T79" s="175">
        <f t="shared" si="57"/>
        <v>21952.915690102178</v>
      </c>
      <c r="U79" s="175">
        <f t="shared" si="57"/>
        <v>22042.515195402673</v>
      </c>
      <c r="V79" s="175">
        <f t="shared" si="57"/>
        <v>22161.568618262409</v>
      </c>
      <c r="W79" s="175">
        <f t="shared" si="57"/>
        <v>22234.365868339111</v>
      </c>
      <c r="X79" s="175">
        <f t="shared" si="57"/>
        <v>22290.478005065961</v>
      </c>
      <c r="Y79" s="175">
        <f t="shared" si="57"/>
        <v>22314.950600159173</v>
      </c>
      <c r="Z79" s="175">
        <f t="shared" si="57"/>
        <v>22373.183110791662</v>
      </c>
      <c r="AA79" s="175">
        <f t="shared" si="57"/>
        <v>22373.183110791662</v>
      </c>
    </row>
    <row r="80" spans="2:27" x14ac:dyDescent="0.3">
      <c r="B80" s="174" t="s">
        <v>247</v>
      </c>
      <c r="C80" s="84"/>
      <c r="D80" s="173">
        <f>D79/D$15</f>
        <v>56108.206419408292</v>
      </c>
      <c r="E80" s="173">
        <f t="shared" ref="E80" si="58">E79/E$15</f>
        <v>54951.113435394909</v>
      </c>
      <c r="F80" s="173">
        <f t="shared" ref="F80" si="59">F79/F$15</f>
        <v>52182.237036715385</v>
      </c>
      <c r="G80" s="173">
        <f t="shared" ref="G80" si="60">G79/G$15</f>
        <v>50934.79963951098</v>
      </c>
      <c r="H80" s="173">
        <f t="shared" ref="H80" si="61">H79/H$15</f>
        <v>48187.556790102492</v>
      </c>
      <c r="I80" s="173">
        <f t="shared" ref="I80" si="62">I79/I$15</f>
        <v>45677.404075543622</v>
      </c>
      <c r="J80" s="173">
        <f t="shared" ref="J80" si="63">J79/J$15</f>
        <v>43332.010316326094</v>
      </c>
      <c r="K80" s="173">
        <f t="shared" ref="K80" si="64">K79/K$15</f>
        <v>41078.697436545233</v>
      </c>
      <c r="L80" s="173">
        <f t="shared" ref="L80" si="65">L79/L$15</f>
        <v>38951.082424362852</v>
      </c>
      <c r="M80" s="173">
        <f t="shared" ref="M80" si="66">M79/M$15</f>
        <v>36809.223283729094</v>
      </c>
      <c r="N80" s="173">
        <f t="shared" ref="N80" si="67">N79/N$15</f>
        <v>34728.514498019198</v>
      </c>
      <c r="O80" s="173">
        <f t="shared" ref="O80" si="68">O79/O$15</f>
        <v>33290.31021388447</v>
      </c>
      <c r="P80" s="173">
        <f t="shared" ref="P80" si="69">P79/P$15</f>
        <v>34084.747562495264</v>
      </c>
      <c r="Q80" s="173">
        <f t="shared" ref="Q80" si="70">Q79/Q$15</f>
        <v>34532.075578053773</v>
      </c>
      <c r="R80" s="173">
        <f t="shared" ref="R80" si="71">R79/R$15</f>
        <v>32829.252252928505</v>
      </c>
      <c r="S80" s="173">
        <f t="shared" ref="S80" si="72">S79/S$15</f>
        <v>31180.192173873271</v>
      </c>
      <c r="T80" s="173">
        <f t="shared" ref="T80" si="73">T79/T$15</f>
        <v>29405.678790137699</v>
      </c>
      <c r="U80" s="173">
        <f t="shared" ref="U80" si="74">U79/U$15</f>
        <v>27849.175910088688</v>
      </c>
      <c r="V80" s="173">
        <f t="shared" ref="V80" si="75">V79/V$15</f>
        <v>26409.726071676934</v>
      </c>
      <c r="W80" s="173">
        <f t="shared" ref="W80" si="76">W79/W$15</f>
        <v>24991.961750168637</v>
      </c>
      <c r="X80" s="173">
        <f t="shared" ref="X80" si="77">X79/X$15</f>
        <v>23632.364780970933</v>
      </c>
      <c r="Y80" s="173">
        <f t="shared" ref="Y80" si="78">Y79/Y$15</f>
        <v>22314.950600159173</v>
      </c>
      <c r="Z80" s="173">
        <f t="shared" ref="Z80" si="79">Z79/Z$15</f>
        <v>21102.794860207188</v>
      </c>
      <c r="AA80" s="173">
        <f t="shared" ref="AA80" si="80">AA79/AA$15</f>
        <v>19904.541464070164</v>
      </c>
    </row>
    <row r="82" spans="2:27" x14ac:dyDescent="0.3">
      <c r="B82" s="161" t="s">
        <v>241</v>
      </c>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row>
    <row r="83" spans="2:27" ht="15" thickBot="1" x14ac:dyDescent="0.35">
      <c r="B83" s="86"/>
      <c r="C83" s="86" t="s">
        <v>231</v>
      </c>
      <c r="D83" s="86">
        <v>1997</v>
      </c>
      <c r="E83" s="86">
        <v>1998</v>
      </c>
      <c r="F83" s="86">
        <v>1999</v>
      </c>
      <c r="G83" s="86">
        <v>2000</v>
      </c>
      <c r="H83" s="86">
        <v>2001</v>
      </c>
      <c r="I83" s="86">
        <v>2002</v>
      </c>
      <c r="J83" s="86">
        <v>2003</v>
      </c>
      <c r="K83" s="86">
        <v>2004</v>
      </c>
      <c r="L83" s="86">
        <v>2005</v>
      </c>
      <c r="M83" s="86">
        <v>2006</v>
      </c>
      <c r="N83" s="86">
        <v>2007</v>
      </c>
      <c r="O83" s="86">
        <v>2008</v>
      </c>
      <c r="P83" s="86">
        <v>2009</v>
      </c>
      <c r="Q83" s="86">
        <v>2010</v>
      </c>
      <c r="R83" s="86">
        <v>2011</v>
      </c>
      <c r="S83" s="86">
        <v>2012</v>
      </c>
      <c r="T83" s="86">
        <v>2013</v>
      </c>
      <c r="U83" s="86">
        <v>2014</v>
      </c>
      <c r="V83" s="86">
        <v>2015</v>
      </c>
      <c r="W83" s="86">
        <v>2016</v>
      </c>
      <c r="X83" s="86">
        <v>2017</v>
      </c>
      <c r="Y83" s="86">
        <v>2018</v>
      </c>
      <c r="Z83" s="86">
        <v>2019</v>
      </c>
      <c r="AA83" s="86">
        <v>2020</v>
      </c>
    </row>
    <row r="84" spans="2:27" x14ac:dyDescent="0.3">
      <c r="B84" s="164">
        <v>1997</v>
      </c>
      <c r="C84" s="218">
        <f>Parameters!D6</f>
        <v>116878.06121000015</v>
      </c>
      <c r="D84" s="169">
        <f>PMT($C$10,$C$9,-$C84)</f>
        <v>7950.2390195396192</v>
      </c>
      <c r="E84" s="169">
        <f t="shared" ref="E84:AA99" si="81">PMT($C$10,$C$9,-$C84)</f>
        <v>7950.2390195396192</v>
      </c>
      <c r="F84" s="169">
        <f t="shared" si="81"/>
        <v>7950.2390195396192</v>
      </c>
      <c r="G84" s="169">
        <f t="shared" si="81"/>
        <v>7950.2390195396192</v>
      </c>
      <c r="H84" s="169">
        <f t="shared" si="81"/>
        <v>7950.2390195396192</v>
      </c>
      <c r="I84" s="169">
        <f t="shared" si="81"/>
        <v>7950.2390195396192</v>
      </c>
      <c r="J84" s="169">
        <f t="shared" si="81"/>
        <v>7950.2390195396192</v>
      </c>
      <c r="K84" s="169">
        <f t="shared" si="81"/>
        <v>7950.2390195396192</v>
      </c>
      <c r="L84" s="169">
        <f t="shared" si="81"/>
        <v>7950.2390195396192</v>
      </c>
      <c r="M84" s="169">
        <f t="shared" si="81"/>
        <v>7950.2390195396192</v>
      </c>
      <c r="N84" s="169">
        <f t="shared" si="81"/>
        <v>7950.2390195396192</v>
      </c>
      <c r="O84" s="169">
        <f t="shared" si="81"/>
        <v>7950.2390195396192</v>
      </c>
      <c r="P84" s="169">
        <f t="shared" si="81"/>
        <v>7950.2390195396192</v>
      </c>
      <c r="Q84" s="169">
        <f t="shared" si="81"/>
        <v>7950.2390195396192</v>
      </c>
      <c r="R84" s="169">
        <f t="shared" si="81"/>
        <v>7950.2390195396192</v>
      </c>
      <c r="S84" s="169">
        <f t="shared" si="81"/>
        <v>7950.2390195396192</v>
      </c>
      <c r="T84" s="169">
        <f t="shared" si="81"/>
        <v>7950.2390195396192</v>
      </c>
      <c r="U84" s="169">
        <f t="shared" si="81"/>
        <v>7950.2390195396192</v>
      </c>
      <c r="V84" s="169">
        <f t="shared" si="81"/>
        <v>7950.2390195396192</v>
      </c>
      <c r="W84" s="169">
        <f t="shared" si="81"/>
        <v>7950.2390195396192</v>
      </c>
      <c r="X84" s="169">
        <f t="shared" si="81"/>
        <v>7950.2390195396192</v>
      </c>
      <c r="Y84" s="169">
        <f t="shared" si="81"/>
        <v>7950.2390195396192</v>
      </c>
      <c r="Z84" s="169">
        <f t="shared" si="81"/>
        <v>7950.2390195396192</v>
      </c>
      <c r="AA84" s="169">
        <f t="shared" si="81"/>
        <v>7950.2390195396192</v>
      </c>
    </row>
    <row r="85" spans="2:27" x14ac:dyDescent="0.3">
      <c r="B85" s="150">
        <v>1998</v>
      </c>
      <c r="C85" s="219">
        <f>Parameters!D7</f>
        <v>4859.3454600000005</v>
      </c>
      <c r="D85" s="170"/>
      <c r="E85" s="168">
        <f t="shared" si="81"/>
        <v>330.54071470351568</v>
      </c>
      <c r="F85" s="168">
        <f t="shared" si="81"/>
        <v>330.54071470351568</v>
      </c>
      <c r="G85" s="168">
        <f t="shared" si="81"/>
        <v>330.54071470351568</v>
      </c>
      <c r="H85" s="168">
        <f t="shared" si="81"/>
        <v>330.54071470351568</v>
      </c>
      <c r="I85" s="168">
        <f t="shared" si="81"/>
        <v>330.54071470351568</v>
      </c>
      <c r="J85" s="168">
        <f t="shared" si="81"/>
        <v>330.54071470351568</v>
      </c>
      <c r="K85" s="168">
        <f t="shared" si="81"/>
        <v>330.54071470351568</v>
      </c>
      <c r="L85" s="168">
        <f t="shared" si="81"/>
        <v>330.54071470351568</v>
      </c>
      <c r="M85" s="168">
        <f t="shared" si="81"/>
        <v>330.54071470351568</v>
      </c>
      <c r="N85" s="168">
        <f t="shared" si="81"/>
        <v>330.54071470351568</v>
      </c>
      <c r="O85" s="168">
        <f t="shared" si="81"/>
        <v>330.54071470351568</v>
      </c>
      <c r="P85" s="168">
        <f t="shared" si="81"/>
        <v>330.54071470351568</v>
      </c>
      <c r="Q85" s="168">
        <f t="shared" si="81"/>
        <v>330.54071470351568</v>
      </c>
      <c r="R85" s="168">
        <f t="shared" si="81"/>
        <v>330.54071470351568</v>
      </c>
      <c r="S85" s="168">
        <f t="shared" si="81"/>
        <v>330.54071470351568</v>
      </c>
      <c r="T85" s="168">
        <f t="shared" si="81"/>
        <v>330.54071470351568</v>
      </c>
      <c r="U85" s="168">
        <f t="shared" si="81"/>
        <v>330.54071470351568</v>
      </c>
      <c r="V85" s="168">
        <f t="shared" si="81"/>
        <v>330.54071470351568</v>
      </c>
      <c r="W85" s="168">
        <f t="shared" si="81"/>
        <v>330.54071470351568</v>
      </c>
      <c r="X85" s="168">
        <f t="shared" si="81"/>
        <v>330.54071470351568</v>
      </c>
      <c r="Y85" s="168">
        <f t="shared" si="81"/>
        <v>330.54071470351568</v>
      </c>
      <c r="Z85" s="168">
        <f t="shared" si="81"/>
        <v>330.54071470351568</v>
      </c>
      <c r="AA85" s="168">
        <f t="shared" si="81"/>
        <v>330.54071470351568</v>
      </c>
    </row>
    <row r="86" spans="2:27" x14ac:dyDescent="0.3">
      <c r="B86" s="150">
        <v>1999</v>
      </c>
      <c r="C86" s="219">
        <f>Parameters!D8</f>
        <v>326.21274</v>
      </c>
      <c r="D86" s="170"/>
      <c r="E86" s="170"/>
      <c r="F86" s="168">
        <f t="shared" si="81"/>
        <v>22.189530074075474</v>
      </c>
      <c r="G86" s="168">
        <f t="shared" si="81"/>
        <v>22.189530074075474</v>
      </c>
      <c r="H86" s="168">
        <f t="shared" si="81"/>
        <v>22.189530074075474</v>
      </c>
      <c r="I86" s="168">
        <f t="shared" si="81"/>
        <v>22.189530074075474</v>
      </c>
      <c r="J86" s="168">
        <f t="shared" si="81"/>
        <v>22.189530074075474</v>
      </c>
      <c r="K86" s="168">
        <f t="shared" si="81"/>
        <v>22.189530074075474</v>
      </c>
      <c r="L86" s="168">
        <f t="shared" si="81"/>
        <v>22.189530074075474</v>
      </c>
      <c r="M86" s="168">
        <f t="shared" si="81"/>
        <v>22.189530074075474</v>
      </c>
      <c r="N86" s="168">
        <f t="shared" si="81"/>
        <v>22.189530074075474</v>
      </c>
      <c r="O86" s="168">
        <f t="shared" si="81"/>
        <v>22.189530074075474</v>
      </c>
      <c r="P86" s="168">
        <f t="shared" si="81"/>
        <v>22.189530074075474</v>
      </c>
      <c r="Q86" s="168">
        <f t="shared" si="81"/>
        <v>22.189530074075474</v>
      </c>
      <c r="R86" s="168">
        <f t="shared" si="81"/>
        <v>22.189530074075474</v>
      </c>
      <c r="S86" s="168">
        <f t="shared" si="81"/>
        <v>22.189530074075474</v>
      </c>
      <c r="T86" s="168">
        <f t="shared" si="81"/>
        <v>22.189530074075474</v>
      </c>
      <c r="U86" s="168">
        <f t="shared" si="81"/>
        <v>22.189530074075474</v>
      </c>
      <c r="V86" s="168">
        <f t="shared" si="81"/>
        <v>22.189530074075474</v>
      </c>
      <c r="W86" s="168">
        <f t="shared" si="81"/>
        <v>22.189530074075474</v>
      </c>
      <c r="X86" s="168">
        <f t="shared" si="81"/>
        <v>22.189530074075474</v>
      </c>
      <c r="Y86" s="168">
        <f t="shared" si="81"/>
        <v>22.189530074075474</v>
      </c>
      <c r="Z86" s="168">
        <f t="shared" si="81"/>
        <v>22.189530074075474</v>
      </c>
      <c r="AA86" s="168">
        <f t="shared" si="81"/>
        <v>22.189530074075474</v>
      </c>
    </row>
    <row r="87" spans="2:27" x14ac:dyDescent="0.3">
      <c r="B87" s="150">
        <v>2000</v>
      </c>
      <c r="C87" s="219">
        <f>Parameters!D9</f>
        <v>37.878299999999996</v>
      </c>
      <c r="D87" s="170"/>
      <c r="E87" s="170"/>
      <c r="F87" s="170"/>
      <c r="G87" s="168">
        <f t="shared" si="81"/>
        <v>2.5765446101364802</v>
      </c>
      <c r="H87" s="168">
        <f t="shared" si="81"/>
        <v>2.5765446101364802</v>
      </c>
      <c r="I87" s="168">
        <f t="shared" si="81"/>
        <v>2.5765446101364802</v>
      </c>
      <c r="J87" s="168">
        <f t="shared" si="81"/>
        <v>2.5765446101364802</v>
      </c>
      <c r="K87" s="168">
        <f t="shared" si="81"/>
        <v>2.5765446101364802</v>
      </c>
      <c r="L87" s="168">
        <f t="shared" si="81"/>
        <v>2.5765446101364802</v>
      </c>
      <c r="M87" s="168">
        <f t="shared" si="81"/>
        <v>2.5765446101364802</v>
      </c>
      <c r="N87" s="168">
        <f t="shared" si="81"/>
        <v>2.5765446101364802</v>
      </c>
      <c r="O87" s="168">
        <f t="shared" si="81"/>
        <v>2.5765446101364802</v>
      </c>
      <c r="P87" s="168">
        <f t="shared" si="81"/>
        <v>2.5765446101364802</v>
      </c>
      <c r="Q87" s="168">
        <f t="shared" si="81"/>
        <v>2.5765446101364802</v>
      </c>
      <c r="R87" s="168">
        <f t="shared" si="81"/>
        <v>2.5765446101364802</v>
      </c>
      <c r="S87" s="168">
        <f t="shared" si="81"/>
        <v>2.5765446101364802</v>
      </c>
      <c r="T87" s="168">
        <f t="shared" si="81"/>
        <v>2.5765446101364802</v>
      </c>
      <c r="U87" s="168">
        <f t="shared" si="81"/>
        <v>2.5765446101364802</v>
      </c>
      <c r="V87" s="168">
        <f t="shared" si="81"/>
        <v>2.5765446101364802</v>
      </c>
      <c r="W87" s="168">
        <f t="shared" si="81"/>
        <v>2.5765446101364802</v>
      </c>
      <c r="X87" s="168">
        <f t="shared" si="81"/>
        <v>2.5765446101364802</v>
      </c>
      <c r="Y87" s="168">
        <f t="shared" si="81"/>
        <v>2.5765446101364802</v>
      </c>
      <c r="Z87" s="168">
        <f t="shared" si="81"/>
        <v>2.5765446101364802</v>
      </c>
      <c r="AA87" s="168">
        <f t="shared" si="81"/>
        <v>2.5765446101364802</v>
      </c>
    </row>
    <row r="88" spans="2:27" x14ac:dyDescent="0.3">
      <c r="B88" s="150">
        <v>2001</v>
      </c>
      <c r="C88" s="219">
        <f>Parameters!D10</f>
        <v>316.26519000000002</v>
      </c>
      <c r="D88" s="170"/>
      <c r="E88" s="170"/>
      <c r="F88" s="170"/>
      <c r="G88" s="170"/>
      <c r="H88" s="168">
        <f t="shared" si="81"/>
        <v>21.512881271553635</v>
      </c>
      <c r="I88" s="168">
        <f t="shared" si="81"/>
        <v>21.512881271553635</v>
      </c>
      <c r="J88" s="168">
        <f t="shared" si="81"/>
        <v>21.512881271553635</v>
      </c>
      <c r="K88" s="168">
        <f t="shared" si="81"/>
        <v>21.512881271553635</v>
      </c>
      <c r="L88" s="168">
        <f t="shared" si="81"/>
        <v>21.512881271553635</v>
      </c>
      <c r="M88" s="168">
        <f t="shared" si="81"/>
        <v>21.512881271553635</v>
      </c>
      <c r="N88" s="168">
        <f t="shared" si="81"/>
        <v>21.512881271553635</v>
      </c>
      <c r="O88" s="168">
        <f t="shared" si="81"/>
        <v>21.512881271553635</v>
      </c>
      <c r="P88" s="168">
        <f t="shared" si="81"/>
        <v>21.512881271553635</v>
      </c>
      <c r="Q88" s="168">
        <f t="shared" si="81"/>
        <v>21.512881271553635</v>
      </c>
      <c r="R88" s="168">
        <f t="shared" si="81"/>
        <v>21.512881271553635</v>
      </c>
      <c r="S88" s="168">
        <f t="shared" si="81"/>
        <v>21.512881271553635</v>
      </c>
      <c r="T88" s="168">
        <f t="shared" si="81"/>
        <v>21.512881271553635</v>
      </c>
      <c r="U88" s="168">
        <f t="shared" si="81"/>
        <v>21.512881271553635</v>
      </c>
      <c r="V88" s="168">
        <f t="shared" si="81"/>
        <v>21.512881271553635</v>
      </c>
      <c r="W88" s="168">
        <f t="shared" si="81"/>
        <v>21.512881271553635</v>
      </c>
      <c r="X88" s="168">
        <f t="shared" si="81"/>
        <v>21.512881271553635</v>
      </c>
      <c r="Y88" s="168">
        <f t="shared" si="81"/>
        <v>21.512881271553635</v>
      </c>
      <c r="Z88" s="168">
        <f t="shared" si="81"/>
        <v>21.512881271553635</v>
      </c>
      <c r="AA88" s="168">
        <f t="shared" si="81"/>
        <v>21.512881271553635</v>
      </c>
    </row>
    <row r="89" spans="2:27" x14ac:dyDescent="0.3">
      <c r="B89" s="150">
        <v>2002</v>
      </c>
      <c r="C89" s="219">
        <f>Parameters!D11</f>
        <v>776.09438999999986</v>
      </c>
      <c r="D89" s="170"/>
      <c r="E89" s="170"/>
      <c r="F89" s="170"/>
      <c r="G89" s="170"/>
      <c r="H89" s="170"/>
      <c r="I89" s="168">
        <f t="shared" si="81"/>
        <v>52.791223933272072</v>
      </c>
      <c r="J89" s="168">
        <f t="shared" si="81"/>
        <v>52.791223933272072</v>
      </c>
      <c r="K89" s="168">
        <f t="shared" si="81"/>
        <v>52.791223933272072</v>
      </c>
      <c r="L89" s="168">
        <f t="shared" si="81"/>
        <v>52.791223933272072</v>
      </c>
      <c r="M89" s="168">
        <f t="shared" si="81"/>
        <v>52.791223933272072</v>
      </c>
      <c r="N89" s="168">
        <f t="shared" si="81"/>
        <v>52.791223933272072</v>
      </c>
      <c r="O89" s="168">
        <f t="shared" si="81"/>
        <v>52.791223933272072</v>
      </c>
      <c r="P89" s="168">
        <f t="shared" si="81"/>
        <v>52.791223933272072</v>
      </c>
      <c r="Q89" s="168">
        <f t="shared" si="81"/>
        <v>52.791223933272072</v>
      </c>
      <c r="R89" s="168">
        <f t="shared" si="81"/>
        <v>52.791223933272072</v>
      </c>
      <c r="S89" s="168">
        <f t="shared" si="81"/>
        <v>52.791223933272072</v>
      </c>
      <c r="T89" s="168">
        <f t="shared" si="81"/>
        <v>52.791223933272072</v>
      </c>
      <c r="U89" s="168">
        <f t="shared" si="81"/>
        <v>52.791223933272072</v>
      </c>
      <c r="V89" s="168">
        <f t="shared" si="81"/>
        <v>52.791223933272072</v>
      </c>
      <c r="W89" s="168">
        <f t="shared" si="81"/>
        <v>52.791223933272072</v>
      </c>
      <c r="X89" s="168">
        <f t="shared" si="81"/>
        <v>52.791223933272072</v>
      </c>
      <c r="Y89" s="168">
        <f t="shared" si="81"/>
        <v>52.791223933272072</v>
      </c>
      <c r="Z89" s="168">
        <f t="shared" si="81"/>
        <v>52.791223933272072</v>
      </c>
      <c r="AA89" s="168">
        <f t="shared" si="81"/>
        <v>52.791223933272072</v>
      </c>
    </row>
    <row r="90" spans="2:27" x14ac:dyDescent="0.3">
      <c r="B90" s="150">
        <v>2003</v>
      </c>
      <c r="C90" s="219">
        <f>Parameters!D12</f>
        <v>680.37024000000122</v>
      </c>
      <c r="D90" s="170"/>
      <c r="E90" s="170"/>
      <c r="F90" s="170"/>
      <c r="G90" s="170"/>
      <c r="H90" s="170"/>
      <c r="I90" s="170"/>
      <c r="J90" s="168">
        <f t="shared" si="81"/>
        <v>46.279908939135787</v>
      </c>
      <c r="K90" s="168">
        <f t="shared" si="81"/>
        <v>46.279908939135787</v>
      </c>
      <c r="L90" s="168">
        <f t="shared" si="81"/>
        <v>46.279908939135787</v>
      </c>
      <c r="M90" s="168">
        <f t="shared" si="81"/>
        <v>46.279908939135787</v>
      </c>
      <c r="N90" s="168">
        <f t="shared" si="81"/>
        <v>46.279908939135787</v>
      </c>
      <c r="O90" s="168">
        <f t="shared" si="81"/>
        <v>46.279908939135787</v>
      </c>
      <c r="P90" s="168">
        <f t="shared" si="81"/>
        <v>46.279908939135787</v>
      </c>
      <c r="Q90" s="168">
        <f t="shared" si="81"/>
        <v>46.279908939135787</v>
      </c>
      <c r="R90" s="168">
        <f t="shared" si="81"/>
        <v>46.279908939135787</v>
      </c>
      <c r="S90" s="168">
        <f t="shared" si="81"/>
        <v>46.279908939135787</v>
      </c>
      <c r="T90" s="168">
        <f t="shared" si="81"/>
        <v>46.279908939135787</v>
      </c>
      <c r="U90" s="168">
        <f t="shared" si="81"/>
        <v>46.279908939135787</v>
      </c>
      <c r="V90" s="168">
        <f t="shared" si="81"/>
        <v>46.279908939135787</v>
      </c>
      <c r="W90" s="168">
        <f t="shared" si="81"/>
        <v>46.279908939135787</v>
      </c>
      <c r="X90" s="168">
        <f t="shared" si="81"/>
        <v>46.279908939135787</v>
      </c>
      <c r="Y90" s="168">
        <f t="shared" si="81"/>
        <v>46.279908939135787</v>
      </c>
      <c r="Z90" s="168">
        <f t="shared" si="81"/>
        <v>46.279908939135787</v>
      </c>
      <c r="AA90" s="168">
        <f t="shared" si="81"/>
        <v>46.279908939135787</v>
      </c>
    </row>
    <row r="91" spans="2:27" x14ac:dyDescent="0.3">
      <c r="B91" s="150">
        <v>2004</v>
      </c>
      <c r="C91" s="219">
        <f>Parameters!D13</f>
        <v>305.53616</v>
      </c>
      <c r="D91" s="170"/>
      <c r="E91" s="170"/>
      <c r="F91" s="170"/>
      <c r="G91" s="170"/>
      <c r="H91" s="170"/>
      <c r="I91" s="170"/>
      <c r="J91" s="170"/>
      <c r="K91" s="168">
        <f t="shared" si="81"/>
        <v>20.783074906999456</v>
      </c>
      <c r="L91" s="168">
        <f t="shared" si="81"/>
        <v>20.783074906999456</v>
      </c>
      <c r="M91" s="168">
        <f t="shared" si="81"/>
        <v>20.783074906999456</v>
      </c>
      <c r="N91" s="168">
        <f t="shared" si="81"/>
        <v>20.783074906999456</v>
      </c>
      <c r="O91" s="168">
        <f t="shared" si="81"/>
        <v>20.783074906999456</v>
      </c>
      <c r="P91" s="168">
        <f t="shared" si="81"/>
        <v>20.783074906999456</v>
      </c>
      <c r="Q91" s="168">
        <f t="shared" si="81"/>
        <v>20.783074906999456</v>
      </c>
      <c r="R91" s="168">
        <f t="shared" si="81"/>
        <v>20.783074906999456</v>
      </c>
      <c r="S91" s="168">
        <f t="shared" si="81"/>
        <v>20.783074906999456</v>
      </c>
      <c r="T91" s="168">
        <f t="shared" si="81"/>
        <v>20.783074906999456</v>
      </c>
      <c r="U91" s="168">
        <f t="shared" si="81"/>
        <v>20.783074906999456</v>
      </c>
      <c r="V91" s="168">
        <f t="shared" si="81"/>
        <v>20.783074906999456</v>
      </c>
      <c r="W91" s="168">
        <f t="shared" si="81"/>
        <v>20.783074906999456</v>
      </c>
      <c r="X91" s="168">
        <f t="shared" si="81"/>
        <v>20.783074906999456</v>
      </c>
      <c r="Y91" s="168">
        <f t="shared" si="81"/>
        <v>20.783074906999456</v>
      </c>
      <c r="Z91" s="168">
        <f t="shared" si="81"/>
        <v>20.783074906999456</v>
      </c>
      <c r="AA91" s="168">
        <f t="shared" si="81"/>
        <v>20.783074906999456</v>
      </c>
    </row>
    <row r="92" spans="2:27" x14ac:dyDescent="0.3">
      <c r="B92" s="150">
        <v>2005</v>
      </c>
      <c r="C92" s="219">
        <f>Parameters!D14</f>
        <v>1333.65725</v>
      </c>
      <c r="D92" s="170"/>
      <c r="E92" s="170"/>
      <c r="F92" s="170"/>
      <c r="G92" s="170"/>
      <c r="H92" s="170"/>
      <c r="I92" s="170"/>
      <c r="J92" s="170"/>
      <c r="K92" s="170"/>
      <c r="L92" s="168">
        <f t="shared" si="81"/>
        <v>90.717571782707793</v>
      </c>
      <c r="M92" s="168">
        <f t="shared" si="81"/>
        <v>90.717571782707793</v>
      </c>
      <c r="N92" s="168">
        <f t="shared" si="81"/>
        <v>90.717571782707793</v>
      </c>
      <c r="O92" s="168">
        <f t="shared" si="81"/>
        <v>90.717571782707793</v>
      </c>
      <c r="P92" s="168">
        <f t="shared" si="81"/>
        <v>90.717571782707793</v>
      </c>
      <c r="Q92" s="168">
        <f t="shared" si="81"/>
        <v>90.717571782707793</v>
      </c>
      <c r="R92" s="168">
        <f t="shared" si="81"/>
        <v>90.717571782707793</v>
      </c>
      <c r="S92" s="168">
        <f t="shared" si="81"/>
        <v>90.717571782707793</v>
      </c>
      <c r="T92" s="168">
        <f t="shared" si="81"/>
        <v>90.717571782707793</v>
      </c>
      <c r="U92" s="168">
        <f t="shared" si="81"/>
        <v>90.717571782707793</v>
      </c>
      <c r="V92" s="168">
        <f t="shared" si="81"/>
        <v>90.717571782707793</v>
      </c>
      <c r="W92" s="168">
        <f t="shared" si="81"/>
        <v>90.717571782707793</v>
      </c>
      <c r="X92" s="168">
        <f t="shared" si="81"/>
        <v>90.717571782707793</v>
      </c>
      <c r="Y92" s="168">
        <f t="shared" si="81"/>
        <v>90.717571782707793</v>
      </c>
      <c r="Z92" s="168">
        <f t="shared" si="81"/>
        <v>90.717571782707793</v>
      </c>
      <c r="AA92" s="168">
        <f t="shared" si="81"/>
        <v>90.717571782707793</v>
      </c>
    </row>
    <row r="93" spans="2:27" x14ac:dyDescent="0.3">
      <c r="B93" s="150">
        <v>2006</v>
      </c>
      <c r="C93" s="219">
        <f>Parameters!D15</f>
        <v>663.90937000000008</v>
      </c>
      <c r="D93" s="170"/>
      <c r="E93" s="170"/>
      <c r="F93" s="170"/>
      <c r="G93" s="170"/>
      <c r="H93" s="170"/>
      <c r="I93" s="170"/>
      <c r="J93" s="170"/>
      <c r="K93" s="170"/>
      <c r="L93" s="170"/>
      <c r="M93" s="168">
        <f t="shared" si="81"/>
        <v>45.160213338312616</v>
      </c>
      <c r="N93" s="168">
        <f t="shared" si="81"/>
        <v>45.160213338312616</v>
      </c>
      <c r="O93" s="168">
        <f t="shared" si="81"/>
        <v>45.160213338312616</v>
      </c>
      <c r="P93" s="168">
        <f t="shared" si="81"/>
        <v>45.160213338312616</v>
      </c>
      <c r="Q93" s="168">
        <f t="shared" si="81"/>
        <v>45.160213338312616</v>
      </c>
      <c r="R93" s="168">
        <f t="shared" si="81"/>
        <v>45.160213338312616</v>
      </c>
      <c r="S93" s="168">
        <f t="shared" si="81"/>
        <v>45.160213338312616</v>
      </c>
      <c r="T93" s="168">
        <f t="shared" si="81"/>
        <v>45.160213338312616</v>
      </c>
      <c r="U93" s="168">
        <f t="shared" si="81"/>
        <v>45.160213338312616</v>
      </c>
      <c r="V93" s="168">
        <f t="shared" si="81"/>
        <v>45.160213338312616</v>
      </c>
      <c r="W93" s="168">
        <f t="shared" si="81"/>
        <v>45.160213338312616</v>
      </c>
      <c r="X93" s="168">
        <f t="shared" si="81"/>
        <v>45.160213338312616</v>
      </c>
      <c r="Y93" s="168">
        <f t="shared" si="81"/>
        <v>45.160213338312616</v>
      </c>
      <c r="Z93" s="168">
        <f t="shared" si="81"/>
        <v>45.160213338312616</v>
      </c>
      <c r="AA93" s="168">
        <f t="shared" si="81"/>
        <v>45.160213338312616</v>
      </c>
    </row>
    <row r="94" spans="2:27" x14ac:dyDescent="0.3">
      <c r="B94" s="150">
        <v>2007</v>
      </c>
      <c r="C94" s="219">
        <f>Parameters!D16</f>
        <v>9.5679599999999994</v>
      </c>
      <c r="D94" s="170"/>
      <c r="E94" s="170"/>
      <c r="F94" s="170"/>
      <c r="G94" s="170"/>
      <c r="H94" s="170"/>
      <c r="I94" s="170"/>
      <c r="J94" s="170"/>
      <c r="K94" s="170"/>
      <c r="L94" s="170"/>
      <c r="M94" s="170"/>
      <c r="N94" s="168">
        <f t="shared" si="81"/>
        <v>0.65082846294584074</v>
      </c>
      <c r="O94" s="168">
        <f t="shared" si="81"/>
        <v>0.65082846294584074</v>
      </c>
      <c r="P94" s="168">
        <f t="shared" si="81"/>
        <v>0.65082846294584074</v>
      </c>
      <c r="Q94" s="168">
        <f t="shared" si="81"/>
        <v>0.65082846294584074</v>
      </c>
      <c r="R94" s="168">
        <f t="shared" si="81"/>
        <v>0.65082846294584074</v>
      </c>
      <c r="S94" s="168">
        <f t="shared" si="81"/>
        <v>0.65082846294584074</v>
      </c>
      <c r="T94" s="168">
        <f t="shared" si="81"/>
        <v>0.65082846294584074</v>
      </c>
      <c r="U94" s="168">
        <f t="shared" si="81"/>
        <v>0.65082846294584074</v>
      </c>
      <c r="V94" s="168">
        <f t="shared" si="81"/>
        <v>0.65082846294584074</v>
      </c>
      <c r="W94" s="168">
        <f t="shared" si="81"/>
        <v>0.65082846294584074</v>
      </c>
      <c r="X94" s="168">
        <f t="shared" si="81"/>
        <v>0.65082846294584074</v>
      </c>
      <c r="Y94" s="168">
        <f t="shared" si="81"/>
        <v>0.65082846294584074</v>
      </c>
      <c r="Z94" s="168">
        <f t="shared" si="81"/>
        <v>0.65082846294584074</v>
      </c>
      <c r="AA94" s="168">
        <f t="shared" si="81"/>
        <v>0.65082846294584074</v>
      </c>
    </row>
    <row r="95" spans="2:27" x14ac:dyDescent="0.3">
      <c r="B95" s="150">
        <v>2008</v>
      </c>
      <c r="C95" s="219">
        <f>Parameters!D17</f>
        <v>195.19046</v>
      </c>
      <c r="D95" s="170"/>
      <c r="E95" s="170"/>
      <c r="F95" s="170"/>
      <c r="G95" s="170"/>
      <c r="H95" s="170"/>
      <c r="I95" s="170"/>
      <c r="J95" s="170"/>
      <c r="K95" s="170"/>
      <c r="L95" s="170"/>
      <c r="M95" s="170"/>
      <c r="N95" s="170"/>
      <c r="O95" s="168">
        <f t="shared" si="81"/>
        <v>13.277177900356151</v>
      </c>
      <c r="P95" s="168">
        <f t="shared" si="81"/>
        <v>13.277177900356151</v>
      </c>
      <c r="Q95" s="168">
        <f t="shared" si="81"/>
        <v>13.277177900356151</v>
      </c>
      <c r="R95" s="168">
        <f t="shared" si="81"/>
        <v>13.277177900356151</v>
      </c>
      <c r="S95" s="168">
        <f t="shared" si="81"/>
        <v>13.277177900356151</v>
      </c>
      <c r="T95" s="168">
        <f t="shared" si="81"/>
        <v>13.277177900356151</v>
      </c>
      <c r="U95" s="168">
        <f t="shared" si="81"/>
        <v>13.277177900356151</v>
      </c>
      <c r="V95" s="168">
        <f t="shared" si="81"/>
        <v>13.277177900356151</v>
      </c>
      <c r="W95" s="168">
        <f t="shared" si="81"/>
        <v>13.277177900356151</v>
      </c>
      <c r="X95" s="168">
        <f t="shared" si="81"/>
        <v>13.277177900356151</v>
      </c>
      <c r="Y95" s="168">
        <f t="shared" si="81"/>
        <v>13.277177900356151</v>
      </c>
      <c r="Z95" s="168">
        <f t="shared" si="81"/>
        <v>13.277177900356151</v>
      </c>
      <c r="AA95" s="168">
        <f t="shared" si="81"/>
        <v>13.277177900356151</v>
      </c>
    </row>
    <row r="96" spans="2:27" x14ac:dyDescent="0.3">
      <c r="B96" s="150">
        <v>2009</v>
      </c>
      <c r="C96" s="220">
        <f>Parameters!D18</f>
        <v>2157.4410699999717</v>
      </c>
      <c r="D96" s="170"/>
      <c r="E96" s="170"/>
      <c r="F96" s="170"/>
      <c r="G96" s="170"/>
      <c r="H96" s="170"/>
      <c r="I96" s="170"/>
      <c r="J96" s="170"/>
      <c r="K96" s="170"/>
      <c r="L96" s="170"/>
      <c r="M96" s="170"/>
      <c r="N96" s="170"/>
      <c r="O96" s="170"/>
      <c r="P96" s="168">
        <f t="shared" si="81"/>
        <v>146.75270961462127</v>
      </c>
      <c r="Q96" s="168">
        <f t="shared" si="81"/>
        <v>146.75270961462127</v>
      </c>
      <c r="R96" s="168">
        <f t="shared" si="81"/>
        <v>146.75270961462127</v>
      </c>
      <c r="S96" s="168">
        <f t="shared" si="81"/>
        <v>146.75270961462127</v>
      </c>
      <c r="T96" s="168">
        <f t="shared" si="81"/>
        <v>146.75270961462127</v>
      </c>
      <c r="U96" s="168">
        <f t="shared" si="81"/>
        <v>146.75270961462127</v>
      </c>
      <c r="V96" s="168">
        <f t="shared" si="81"/>
        <v>146.75270961462127</v>
      </c>
      <c r="W96" s="168">
        <f t="shared" si="81"/>
        <v>146.75270961462127</v>
      </c>
      <c r="X96" s="168">
        <f t="shared" si="81"/>
        <v>146.75270961462127</v>
      </c>
      <c r="Y96" s="168">
        <f t="shared" si="81"/>
        <v>146.75270961462127</v>
      </c>
      <c r="Z96" s="168">
        <f t="shared" si="81"/>
        <v>146.75270961462127</v>
      </c>
      <c r="AA96" s="168">
        <f t="shared" si="81"/>
        <v>146.75270961462127</v>
      </c>
    </row>
    <row r="97" spans="2:27" x14ac:dyDescent="0.3">
      <c r="B97" s="150">
        <v>2010</v>
      </c>
      <c r="C97" s="220">
        <f>Parameters!D19</f>
        <v>6838.5656799999997</v>
      </c>
      <c r="D97" s="170"/>
      <c r="E97" s="170"/>
      <c r="F97" s="170"/>
      <c r="G97" s="170"/>
      <c r="H97" s="170"/>
      <c r="I97" s="170"/>
      <c r="J97" s="170"/>
      <c r="K97" s="170"/>
      <c r="L97" s="170"/>
      <c r="M97" s="170"/>
      <c r="N97" s="170"/>
      <c r="O97" s="170"/>
      <c r="P97" s="170"/>
      <c r="Q97" s="168">
        <f t="shared" si="81"/>
        <v>465.17054735477348</v>
      </c>
      <c r="R97" s="168">
        <f t="shared" si="81"/>
        <v>465.17054735477348</v>
      </c>
      <c r="S97" s="168">
        <f t="shared" si="81"/>
        <v>465.17054735477348</v>
      </c>
      <c r="T97" s="168">
        <f t="shared" si="81"/>
        <v>465.17054735477348</v>
      </c>
      <c r="U97" s="168">
        <f t="shared" si="81"/>
        <v>465.17054735477348</v>
      </c>
      <c r="V97" s="168">
        <f t="shared" si="81"/>
        <v>465.17054735477348</v>
      </c>
      <c r="W97" s="168">
        <f t="shared" si="81"/>
        <v>465.17054735477348</v>
      </c>
      <c r="X97" s="168">
        <f t="shared" si="81"/>
        <v>465.17054735477348</v>
      </c>
      <c r="Y97" s="168">
        <f t="shared" si="81"/>
        <v>465.17054735477348</v>
      </c>
      <c r="Z97" s="168">
        <f t="shared" si="81"/>
        <v>465.17054735477348</v>
      </c>
      <c r="AA97" s="168">
        <f t="shared" si="81"/>
        <v>465.17054735477348</v>
      </c>
    </row>
    <row r="98" spans="2:27" x14ac:dyDescent="0.3">
      <c r="B98" s="150">
        <v>2011</v>
      </c>
      <c r="C98" s="220">
        <f>Parameters!D20</f>
        <v>143.47999999999999</v>
      </c>
      <c r="D98" s="170"/>
      <c r="E98" s="170"/>
      <c r="F98" s="170"/>
      <c r="G98" s="170"/>
      <c r="H98" s="170"/>
      <c r="I98" s="170"/>
      <c r="J98" s="170"/>
      <c r="K98" s="170"/>
      <c r="L98" s="170"/>
      <c r="M98" s="170"/>
      <c r="N98" s="170"/>
      <c r="O98" s="170"/>
      <c r="P98" s="170"/>
      <c r="Q98" s="170"/>
      <c r="R98" s="168">
        <f t="shared" si="81"/>
        <v>9.7597468910268468</v>
      </c>
      <c r="S98" s="168">
        <f t="shared" si="81"/>
        <v>9.7597468910268468</v>
      </c>
      <c r="T98" s="168">
        <f t="shared" si="81"/>
        <v>9.7597468910268468</v>
      </c>
      <c r="U98" s="168">
        <f t="shared" si="81"/>
        <v>9.7597468910268468</v>
      </c>
      <c r="V98" s="168">
        <f t="shared" si="81"/>
        <v>9.7597468910268468</v>
      </c>
      <c r="W98" s="168">
        <f t="shared" si="81"/>
        <v>9.7597468910268468</v>
      </c>
      <c r="X98" s="168">
        <f t="shared" si="81"/>
        <v>9.7597468910268468</v>
      </c>
      <c r="Y98" s="168">
        <f t="shared" si="81"/>
        <v>9.7597468910268468</v>
      </c>
      <c r="Z98" s="168">
        <f t="shared" si="81"/>
        <v>9.7597468910268468</v>
      </c>
      <c r="AA98" s="168">
        <f t="shared" si="81"/>
        <v>9.7597468910268468</v>
      </c>
    </row>
    <row r="99" spans="2:27" x14ac:dyDescent="0.3">
      <c r="B99" s="150">
        <v>2012</v>
      </c>
      <c r="C99" s="220">
        <f>Parameters!D21</f>
        <v>66.971100000000007</v>
      </c>
      <c r="D99" s="170"/>
      <c r="E99" s="170"/>
      <c r="F99" s="170"/>
      <c r="G99" s="170"/>
      <c r="H99" s="170"/>
      <c r="I99" s="170"/>
      <c r="J99" s="170"/>
      <c r="K99" s="170"/>
      <c r="L99" s="170"/>
      <c r="M99" s="170"/>
      <c r="N99" s="170"/>
      <c r="O99" s="170"/>
      <c r="P99" s="170"/>
      <c r="Q99" s="170"/>
      <c r="R99" s="170"/>
      <c r="S99" s="168">
        <f t="shared" si="81"/>
        <v>4.5554849805802071</v>
      </c>
      <c r="T99" s="168">
        <f t="shared" ref="T99:AA107" si="82">PMT($C$10,$C$9,-$C99)</f>
        <v>4.5554849805802071</v>
      </c>
      <c r="U99" s="168">
        <f t="shared" si="82"/>
        <v>4.5554849805802071</v>
      </c>
      <c r="V99" s="168">
        <f t="shared" si="82"/>
        <v>4.5554849805802071</v>
      </c>
      <c r="W99" s="168">
        <f t="shared" si="82"/>
        <v>4.5554849805802071</v>
      </c>
      <c r="X99" s="168">
        <f t="shared" si="82"/>
        <v>4.5554849805802071</v>
      </c>
      <c r="Y99" s="168">
        <f t="shared" si="82"/>
        <v>4.5554849805802071</v>
      </c>
      <c r="Z99" s="168">
        <f t="shared" si="82"/>
        <v>4.5554849805802071</v>
      </c>
      <c r="AA99" s="168">
        <f t="shared" si="82"/>
        <v>4.5554849805802071</v>
      </c>
    </row>
    <row r="100" spans="2:27" x14ac:dyDescent="0.3">
      <c r="B100" s="150">
        <v>2013</v>
      </c>
      <c r="C100" s="220">
        <f>Parameters!D22</f>
        <v>2.2999999999999998</v>
      </c>
      <c r="D100" s="170"/>
      <c r="E100" s="170"/>
      <c r="F100" s="170"/>
      <c r="G100" s="170"/>
      <c r="H100" s="170"/>
      <c r="I100" s="170"/>
      <c r="J100" s="170"/>
      <c r="K100" s="170"/>
      <c r="L100" s="170"/>
      <c r="M100" s="170"/>
      <c r="N100" s="170"/>
      <c r="O100" s="170"/>
      <c r="P100" s="170"/>
      <c r="Q100" s="170"/>
      <c r="R100" s="170"/>
      <c r="S100" s="170"/>
      <c r="T100" s="168">
        <f t="shared" si="82"/>
        <v>0.15644980380096007</v>
      </c>
      <c r="U100" s="168">
        <f t="shared" si="82"/>
        <v>0.15644980380096007</v>
      </c>
      <c r="V100" s="168">
        <f t="shared" si="82"/>
        <v>0.15644980380096007</v>
      </c>
      <c r="W100" s="168">
        <f t="shared" si="82"/>
        <v>0.15644980380096007</v>
      </c>
      <c r="X100" s="168">
        <f t="shared" si="82"/>
        <v>0.15644980380096007</v>
      </c>
      <c r="Y100" s="168">
        <f t="shared" si="82"/>
        <v>0.15644980380096007</v>
      </c>
      <c r="Z100" s="168">
        <f t="shared" si="82"/>
        <v>0.15644980380096007</v>
      </c>
      <c r="AA100" s="168">
        <f t="shared" si="82"/>
        <v>0.15644980380096007</v>
      </c>
    </row>
    <row r="101" spans="2:27" x14ac:dyDescent="0.3">
      <c r="B101" s="150">
        <v>2014</v>
      </c>
      <c r="C101" s="220">
        <f>Parameters!D23</f>
        <v>836.52058999999952</v>
      </c>
      <c r="D101" s="170"/>
      <c r="E101" s="170"/>
      <c r="F101" s="170"/>
      <c r="G101" s="170"/>
      <c r="H101" s="170"/>
      <c r="I101" s="170"/>
      <c r="J101" s="170"/>
      <c r="K101" s="170"/>
      <c r="L101" s="170"/>
      <c r="M101" s="170"/>
      <c r="N101" s="170"/>
      <c r="O101" s="170"/>
      <c r="P101" s="170"/>
      <c r="Q101" s="170"/>
      <c r="R101" s="170"/>
      <c r="S101" s="170"/>
      <c r="T101" s="170"/>
      <c r="U101" s="168">
        <f t="shared" si="82"/>
        <v>56.901513991723171</v>
      </c>
      <c r="V101" s="168">
        <f t="shared" si="82"/>
        <v>56.901513991723171</v>
      </c>
      <c r="W101" s="168">
        <f t="shared" si="82"/>
        <v>56.901513991723171</v>
      </c>
      <c r="X101" s="168">
        <f t="shared" si="82"/>
        <v>56.901513991723171</v>
      </c>
      <c r="Y101" s="168">
        <f t="shared" si="82"/>
        <v>56.901513991723171</v>
      </c>
      <c r="Z101" s="168">
        <f t="shared" si="82"/>
        <v>56.901513991723171</v>
      </c>
      <c r="AA101" s="168">
        <f t="shared" si="82"/>
        <v>56.901513991723171</v>
      </c>
    </row>
    <row r="102" spans="2:27" x14ac:dyDescent="0.3">
      <c r="B102" s="150">
        <v>2015</v>
      </c>
      <c r="C102" s="220">
        <f>Parameters!D24</f>
        <v>403.98475000000002</v>
      </c>
      <c r="D102" s="170"/>
      <c r="E102" s="170"/>
      <c r="F102" s="170"/>
      <c r="G102" s="170"/>
      <c r="H102" s="170"/>
      <c r="I102" s="170"/>
      <c r="J102" s="170"/>
      <c r="K102" s="170"/>
      <c r="L102" s="170"/>
      <c r="M102" s="170"/>
      <c r="N102" s="170"/>
      <c r="O102" s="170"/>
      <c r="P102" s="170"/>
      <c r="Q102" s="170"/>
      <c r="R102" s="170"/>
      <c r="S102" s="170"/>
      <c r="T102" s="170"/>
      <c r="U102" s="170"/>
      <c r="V102" s="168">
        <f t="shared" si="82"/>
        <v>27.479710815686914</v>
      </c>
      <c r="W102" s="168">
        <f t="shared" si="82"/>
        <v>27.479710815686914</v>
      </c>
      <c r="X102" s="168">
        <f t="shared" si="82"/>
        <v>27.479710815686914</v>
      </c>
      <c r="Y102" s="168">
        <f t="shared" si="82"/>
        <v>27.479710815686914</v>
      </c>
      <c r="Z102" s="168">
        <f t="shared" si="82"/>
        <v>27.479710815686914</v>
      </c>
      <c r="AA102" s="168">
        <f t="shared" si="82"/>
        <v>27.479710815686914</v>
      </c>
    </row>
    <row r="103" spans="2:27" x14ac:dyDescent="0.3">
      <c r="B103" s="150">
        <v>2016</v>
      </c>
      <c r="C103" s="220">
        <f>Parameters!D25</f>
        <v>266.87434999999999</v>
      </c>
      <c r="D103" s="170"/>
      <c r="E103" s="170"/>
      <c r="F103" s="170"/>
      <c r="G103" s="170"/>
      <c r="H103" s="170"/>
      <c r="I103" s="170"/>
      <c r="J103" s="170"/>
      <c r="K103" s="170"/>
      <c r="L103" s="170"/>
      <c r="M103" s="170"/>
      <c r="N103" s="170"/>
      <c r="O103" s="170"/>
      <c r="P103" s="170"/>
      <c r="Q103" s="170"/>
      <c r="R103" s="170"/>
      <c r="S103" s="170"/>
      <c r="T103" s="170"/>
      <c r="U103" s="170"/>
      <c r="V103" s="170"/>
      <c r="W103" s="168">
        <f t="shared" si="82"/>
        <v>18.153234650873369</v>
      </c>
      <c r="X103" s="168">
        <f t="shared" si="82"/>
        <v>18.153234650873369</v>
      </c>
      <c r="Y103" s="168">
        <f t="shared" si="82"/>
        <v>18.153234650873369</v>
      </c>
      <c r="Z103" s="168">
        <f t="shared" si="82"/>
        <v>18.153234650873369</v>
      </c>
      <c r="AA103" s="168">
        <f t="shared" si="82"/>
        <v>18.153234650873369</v>
      </c>
    </row>
    <row r="104" spans="2:27" x14ac:dyDescent="0.3">
      <c r="B104" s="150">
        <v>2017</v>
      </c>
      <c r="C104" s="220">
        <f>Parameters!D26</f>
        <v>730.62928476286265</v>
      </c>
      <c r="D104" s="170"/>
      <c r="E104" s="170"/>
      <c r="F104" s="170"/>
      <c r="G104" s="170"/>
      <c r="H104" s="170"/>
      <c r="I104" s="170"/>
      <c r="J104" s="170"/>
      <c r="K104" s="170"/>
      <c r="L104" s="170"/>
      <c r="M104" s="170"/>
      <c r="N104" s="170"/>
      <c r="O104" s="170"/>
      <c r="P104" s="170"/>
      <c r="Q104" s="170"/>
      <c r="R104" s="170"/>
      <c r="S104" s="170"/>
      <c r="T104" s="170"/>
      <c r="U104" s="170"/>
      <c r="V104" s="170"/>
      <c r="W104" s="170"/>
      <c r="X104" s="168">
        <f t="shared" si="82"/>
        <v>49.698612283645929</v>
      </c>
      <c r="Y104" s="168">
        <f t="shared" si="82"/>
        <v>49.698612283645929</v>
      </c>
      <c r="Z104" s="168">
        <f t="shared" si="82"/>
        <v>49.698612283645929</v>
      </c>
      <c r="AA104" s="168">
        <f t="shared" si="82"/>
        <v>49.698612283645929</v>
      </c>
    </row>
    <row r="105" spans="2:27" x14ac:dyDescent="0.3">
      <c r="B105" s="150">
        <v>2018</v>
      </c>
      <c r="C105" s="220">
        <f>Parameters!D27</f>
        <v>359.77653756597499</v>
      </c>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68">
        <f t="shared" si="82"/>
        <v>24.472595093211101</v>
      </c>
      <c r="Z105" s="168">
        <f t="shared" si="82"/>
        <v>24.472595093211101</v>
      </c>
      <c r="AA105" s="168">
        <f t="shared" si="82"/>
        <v>24.472595093211101</v>
      </c>
    </row>
    <row r="106" spans="2:27" x14ac:dyDescent="0.3">
      <c r="B106" s="150">
        <v>2019</v>
      </c>
      <c r="C106" s="220">
        <f>Parameters!D28</f>
        <v>856.08783904341249</v>
      </c>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68">
        <f t="shared" si="82"/>
        <v>58.232510632491199</v>
      </c>
      <c r="AA106" s="168">
        <f t="shared" si="82"/>
        <v>58.232510632491199</v>
      </c>
    </row>
    <row r="107" spans="2:27" x14ac:dyDescent="0.3">
      <c r="B107" s="150">
        <v>2020</v>
      </c>
      <c r="C107" s="220">
        <f>Parameters!D29</f>
        <v>0</v>
      </c>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68">
        <f t="shared" si="82"/>
        <v>0</v>
      </c>
    </row>
    <row r="108" spans="2:27" x14ac:dyDescent="0.3">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row>
    <row r="109" spans="2:27" x14ac:dyDescent="0.3">
      <c r="B109" s="84" t="s">
        <v>231</v>
      </c>
      <c r="C109" s="84"/>
      <c r="D109" s="147">
        <f>SUM(D84:D107)</f>
        <v>7950.2390195396192</v>
      </c>
      <c r="E109" s="147">
        <f t="shared" ref="E109:AA109" si="83">SUM(E84:E107)</f>
        <v>8280.779734243135</v>
      </c>
      <c r="F109" s="147">
        <f t="shared" si="83"/>
        <v>8302.9692643172111</v>
      </c>
      <c r="G109" s="147">
        <f t="shared" si="83"/>
        <v>8305.545808927347</v>
      </c>
      <c r="H109" s="147">
        <f t="shared" si="83"/>
        <v>8327.0586901989009</v>
      </c>
      <c r="I109" s="147">
        <f t="shared" si="83"/>
        <v>8379.8499141321736</v>
      </c>
      <c r="J109" s="147">
        <f t="shared" si="83"/>
        <v>8426.1298230713091</v>
      </c>
      <c r="K109" s="147">
        <f t="shared" si="83"/>
        <v>8446.912897978309</v>
      </c>
      <c r="L109" s="147">
        <f t="shared" si="83"/>
        <v>8537.6304697610176</v>
      </c>
      <c r="M109" s="147">
        <f t="shared" si="83"/>
        <v>8582.7906830993306</v>
      </c>
      <c r="N109" s="147">
        <f t="shared" si="83"/>
        <v>8583.441511562276</v>
      </c>
      <c r="O109" s="147">
        <f t="shared" si="83"/>
        <v>8596.718689462632</v>
      </c>
      <c r="P109" s="147">
        <f t="shared" si="83"/>
        <v>8743.4713990772525</v>
      </c>
      <c r="Q109" s="147">
        <f t="shared" si="83"/>
        <v>9208.6419464320261</v>
      </c>
      <c r="R109" s="147">
        <f t="shared" si="83"/>
        <v>9218.4016933230523</v>
      </c>
      <c r="S109" s="147">
        <f t="shared" si="83"/>
        <v>9222.9571783036317</v>
      </c>
      <c r="T109" s="147">
        <f t="shared" si="83"/>
        <v>9223.1136281074323</v>
      </c>
      <c r="U109" s="147">
        <f t="shared" si="83"/>
        <v>9280.0151420991551</v>
      </c>
      <c r="V109" s="147">
        <f t="shared" si="83"/>
        <v>9307.4948529148423</v>
      </c>
      <c r="W109" s="147">
        <f t="shared" si="83"/>
        <v>9325.6480875657162</v>
      </c>
      <c r="X109" s="147">
        <f t="shared" si="83"/>
        <v>9375.3466998493623</v>
      </c>
      <c r="Y109" s="147">
        <f t="shared" si="83"/>
        <v>9399.8192949425738</v>
      </c>
      <c r="Z109" s="147">
        <f t="shared" si="83"/>
        <v>9458.0518055750654</v>
      </c>
      <c r="AA109" s="147">
        <f t="shared" si="83"/>
        <v>9458.0518055750654</v>
      </c>
    </row>
    <row r="110" spans="2:27" ht="15" thickBot="1" x14ac:dyDescent="0.35">
      <c r="B110" s="85" t="s">
        <v>235</v>
      </c>
      <c r="C110" s="85"/>
      <c r="D110" s="148">
        <f>$C$11*D109</f>
        <v>0</v>
      </c>
      <c r="E110" s="148">
        <f t="shared" ref="E110" si="84">$C$11*E109</f>
        <v>0</v>
      </c>
      <c r="F110" s="148">
        <f t="shared" ref="F110" si="85">$C$11*F109</f>
        <v>0</v>
      </c>
      <c r="G110" s="148">
        <f t="shared" ref="G110" si="86">$C$11*G109</f>
        <v>0</v>
      </c>
      <c r="H110" s="148">
        <f t="shared" ref="H110" si="87">$C$11*H109</f>
        <v>0</v>
      </c>
      <c r="I110" s="148">
        <f t="shared" ref="I110" si="88">$C$11*I109</f>
        <v>0</v>
      </c>
      <c r="J110" s="148">
        <f t="shared" ref="J110" si="89">$C$11*J109</f>
        <v>0</v>
      </c>
      <c r="K110" s="148">
        <f t="shared" ref="K110" si="90">$C$11*K109</f>
        <v>0</v>
      </c>
      <c r="L110" s="148">
        <f t="shared" ref="L110" si="91">$C$11*L109</f>
        <v>0</v>
      </c>
      <c r="M110" s="148">
        <f t="shared" ref="M110" si="92">$C$11*M109</f>
        <v>0</v>
      </c>
      <c r="N110" s="148">
        <f t="shared" ref="N110" si="93">$C$11*N109</f>
        <v>0</v>
      </c>
      <c r="O110" s="148">
        <f t="shared" ref="O110" si="94">$C$11*O109</f>
        <v>0</v>
      </c>
      <c r="P110" s="148">
        <f t="shared" ref="P110" si="95">$C$11*P109</f>
        <v>0</v>
      </c>
      <c r="Q110" s="148">
        <f t="shared" ref="Q110" si="96">$C$11*Q109</f>
        <v>0</v>
      </c>
      <c r="R110" s="148">
        <f t="shared" ref="R110" si="97">$C$11*R109</f>
        <v>0</v>
      </c>
      <c r="S110" s="148">
        <f t="shared" ref="S110" si="98">$C$11*S109</f>
        <v>0</v>
      </c>
      <c r="T110" s="148">
        <f t="shared" ref="T110" si="99">$C$11*T109</f>
        <v>0</v>
      </c>
      <c r="U110" s="148">
        <f t="shared" ref="U110" si="100">$C$11*U109</f>
        <v>0</v>
      </c>
      <c r="V110" s="148">
        <f t="shared" ref="V110" si="101">$C$11*V109</f>
        <v>0</v>
      </c>
      <c r="W110" s="148">
        <f t="shared" ref="W110" si="102">$C$11*W109</f>
        <v>0</v>
      </c>
      <c r="X110" s="148">
        <f t="shared" ref="X110" si="103">$C$11*X109</f>
        <v>0</v>
      </c>
      <c r="Y110" s="148">
        <f t="shared" ref="Y110" si="104">$C$11*Y109</f>
        <v>0</v>
      </c>
      <c r="Z110" s="148">
        <f t="shared" ref="Z110" si="105">$C$11*Z109</f>
        <v>0</v>
      </c>
      <c r="AA110" s="148">
        <f t="shared" ref="AA110" si="106">$C$11*AA109</f>
        <v>0</v>
      </c>
    </row>
    <row r="111" spans="2:27" x14ac:dyDescent="0.3">
      <c r="B111" s="145" t="s">
        <v>239</v>
      </c>
      <c r="C111" s="84"/>
      <c r="D111" s="175">
        <f>D109+D110</f>
        <v>7950.2390195396192</v>
      </c>
      <c r="E111" s="175">
        <f t="shared" ref="E111:AA111" si="107">E109+E110</f>
        <v>8280.779734243135</v>
      </c>
      <c r="F111" s="175">
        <f t="shared" si="107"/>
        <v>8302.9692643172111</v>
      </c>
      <c r="G111" s="175">
        <f t="shared" si="107"/>
        <v>8305.545808927347</v>
      </c>
      <c r="H111" s="175">
        <f t="shared" si="107"/>
        <v>8327.0586901989009</v>
      </c>
      <c r="I111" s="175">
        <f t="shared" si="107"/>
        <v>8379.8499141321736</v>
      </c>
      <c r="J111" s="175">
        <f t="shared" si="107"/>
        <v>8426.1298230713091</v>
      </c>
      <c r="K111" s="175">
        <f t="shared" si="107"/>
        <v>8446.912897978309</v>
      </c>
      <c r="L111" s="175">
        <f t="shared" si="107"/>
        <v>8537.6304697610176</v>
      </c>
      <c r="M111" s="175">
        <f t="shared" si="107"/>
        <v>8582.7906830993306</v>
      </c>
      <c r="N111" s="175">
        <f t="shared" si="107"/>
        <v>8583.441511562276</v>
      </c>
      <c r="O111" s="175">
        <f t="shared" si="107"/>
        <v>8596.718689462632</v>
      </c>
      <c r="P111" s="175">
        <f t="shared" si="107"/>
        <v>8743.4713990772525</v>
      </c>
      <c r="Q111" s="175">
        <f t="shared" si="107"/>
        <v>9208.6419464320261</v>
      </c>
      <c r="R111" s="175">
        <f t="shared" si="107"/>
        <v>9218.4016933230523</v>
      </c>
      <c r="S111" s="175">
        <f t="shared" si="107"/>
        <v>9222.9571783036317</v>
      </c>
      <c r="T111" s="175">
        <f t="shared" si="107"/>
        <v>9223.1136281074323</v>
      </c>
      <c r="U111" s="175">
        <f t="shared" si="107"/>
        <v>9280.0151420991551</v>
      </c>
      <c r="V111" s="175">
        <f t="shared" si="107"/>
        <v>9307.4948529148423</v>
      </c>
      <c r="W111" s="175">
        <f t="shared" si="107"/>
        <v>9325.6480875657162</v>
      </c>
      <c r="X111" s="175">
        <f t="shared" si="107"/>
        <v>9375.3466998493623</v>
      </c>
      <c r="Y111" s="175">
        <f t="shared" si="107"/>
        <v>9399.8192949425738</v>
      </c>
      <c r="Z111" s="175">
        <f t="shared" si="107"/>
        <v>9458.0518055750654</v>
      </c>
      <c r="AA111" s="175">
        <f t="shared" si="107"/>
        <v>9458.0518055750654</v>
      </c>
    </row>
    <row r="112" spans="2:27" x14ac:dyDescent="0.3">
      <c r="B112" s="174" t="s">
        <v>247</v>
      </c>
      <c r="C112" s="84"/>
      <c r="D112" s="173">
        <f>D111/D$15</f>
        <v>27134.634956732029</v>
      </c>
      <c r="E112" s="173">
        <f t="shared" ref="E112" si="108">E111/E$15</f>
        <v>26657.97955372799</v>
      </c>
      <c r="F112" s="173">
        <f t="shared" ref="F112" si="109">F111/F$15</f>
        <v>25211.670827360133</v>
      </c>
      <c r="G112" s="173">
        <f t="shared" ref="G112" si="110">G111/G$15</f>
        <v>23787.487656497746</v>
      </c>
      <c r="H112" s="173">
        <f t="shared" ref="H112" si="111">H111/H$15</f>
        <v>22494.908126847837</v>
      </c>
      <c r="I112" s="173">
        <f t="shared" ref="I112" si="112">I111/I$15</f>
        <v>21352.121821373345</v>
      </c>
      <c r="J112" s="173">
        <f t="shared" ref="J112" si="113">J111/J$15</f>
        <v>20250.938019888279</v>
      </c>
      <c r="K112" s="173">
        <f t="shared" ref="K112" si="114">K111/K$15</f>
        <v>19148.167346044676</v>
      </c>
      <c r="L112" s="173">
        <f t="shared" ref="L112" si="115">L111/L$15</f>
        <v>18254.870318148318</v>
      </c>
      <c r="M112" s="173">
        <f t="shared" ref="M112" si="116">M111/M$15</f>
        <v>17309.404212642912</v>
      </c>
      <c r="N112" s="173">
        <f t="shared" ref="N112" si="117">N111/N$15</f>
        <v>16327.784168627548</v>
      </c>
      <c r="O112" s="173">
        <f t="shared" ref="O112" si="118">O111/O$15</f>
        <v>15424.486489303375</v>
      </c>
      <c r="P112" s="173">
        <f t="shared" ref="P112" si="119">P111/P$15</f>
        <v>14797.014274422685</v>
      </c>
      <c r="Q112" s="173">
        <f t="shared" ref="Q112" si="120">Q111/Q$15</f>
        <v>14699.345099317294</v>
      </c>
      <c r="R112" s="173">
        <f t="shared" ref="R112" si="121">R111/R$15</f>
        <v>13879.385161950784</v>
      </c>
      <c r="S112" s="173">
        <f t="shared" ref="S112" si="122">S111/S$15</f>
        <v>13097.758893599277</v>
      </c>
      <c r="T112" s="173">
        <f t="shared" ref="T112" si="123">T111/T$15</f>
        <v>12354.254925478937</v>
      </c>
      <c r="U112" s="173">
        <f t="shared" ref="U112" si="124">U111/U$15</f>
        <v>11724.649925363694</v>
      </c>
      <c r="V112" s="173">
        <f t="shared" ref="V112" si="125">V111/V$15</f>
        <v>11091.651214457072</v>
      </c>
      <c r="W112" s="173">
        <f t="shared" ref="W112" si="126">W111/W$15</f>
        <v>10482.252639003891</v>
      </c>
      <c r="X112" s="173">
        <f t="shared" ref="X112" si="127">X111/X$15</f>
        <v>9939.7425711802935</v>
      </c>
      <c r="Y112" s="173">
        <f t="shared" ref="Y112" si="128">Y111/Y$15</f>
        <v>9399.8192949425738</v>
      </c>
      <c r="Z112" s="173">
        <f t="shared" ref="Z112" si="129">Z111/Z$15</f>
        <v>8921.0071737172839</v>
      </c>
      <c r="AA112" s="173">
        <f t="shared" ref="AA112" si="130">AA111/AA$15</f>
        <v>8414.4568701351473</v>
      </c>
    </row>
    <row r="114" spans="2:27" x14ac:dyDescent="0.3">
      <c r="B114" s="161" t="s">
        <v>242</v>
      </c>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row>
    <row r="115" spans="2:27" ht="15" thickBot="1" x14ac:dyDescent="0.35">
      <c r="B115" s="86"/>
      <c r="C115" s="86" t="s">
        <v>231</v>
      </c>
      <c r="D115" s="86">
        <v>1997</v>
      </c>
      <c r="E115" s="86">
        <v>1998</v>
      </c>
      <c r="F115" s="86">
        <v>1999</v>
      </c>
      <c r="G115" s="86">
        <v>2000</v>
      </c>
      <c r="H115" s="86">
        <v>2001</v>
      </c>
      <c r="I115" s="86">
        <v>2002</v>
      </c>
      <c r="J115" s="86">
        <v>2003</v>
      </c>
      <c r="K115" s="86">
        <v>2004</v>
      </c>
      <c r="L115" s="86">
        <v>2005</v>
      </c>
      <c r="M115" s="86">
        <v>2006</v>
      </c>
      <c r="N115" s="86">
        <v>2007</v>
      </c>
      <c r="O115" s="86">
        <v>2008</v>
      </c>
      <c r="P115" s="86">
        <v>2009</v>
      </c>
      <c r="Q115" s="86">
        <v>2010</v>
      </c>
      <c r="R115" s="86">
        <v>2011</v>
      </c>
      <c r="S115" s="86">
        <v>2012</v>
      </c>
      <c r="T115" s="86">
        <v>2013</v>
      </c>
      <c r="U115" s="86">
        <v>2014</v>
      </c>
      <c r="V115" s="86">
        <v>2015</v>
      </c>
      <c r="W115" s="86">
        <v>2016</v>
      </c>
      <c r="X115" s="86">
        <v>2017</v>
      </c>
      <c r="Y115" s="86">
        <v>2018</v>
      </c>
      <c r="Z115" s="86">
        <v>2019</v>
      </c>
      <c r="AA115" s="86">
        <v>2020</v>
      </c>
    </row>
    <row r="116" spans="2:27" x14ac:dyDescent="0.3">
      <c r="B116" s="164">
        <v>1997</v>
      </c>
      <c r="C116" s="218">
        <f>Parameters!E6</f>
        <v>22491.303110000023</v>
      </c>
      <c r="D116" s="169">
        <f>PMT($C$10,$C$9,-$C116)</f>
        <v>1529.8956342554029</v>
      </c>
      <c r="E116" s="169">
        <f t="shared" ref="E116:AA131" si="131">PMT($C$10,$C$9,-$C116)</f>
        <v>1529.8956342554029</v>
      </c>
      <c r="F116" s="169">
        <f t="shared" si="131"/>
        <v>1529.8956342554029</v>
      </c>
      <c r="G116" s="169">
        <f t="shared" si="131"/>
        <v>1529.8956342554029</v>
      </c>
      <c r="H116" s="169">
        <f t="shared" si="131"/>
        <v>1529.8956342554029</v>
      </c>
      <c r="I116" s="169">
        <f t="shared" si="131"/>
        <v>1529.8956342554029</v>
      </c>
      <c r="J116" s="169">
        <f t="shared" si="131"/>
        <v>1529.8956342554029</v>
      </c>
      <c r="K116" s="169">
        <f t="shared" si="131"/>
        <v>1529.8956342554029</v>
      </c>
      <c r="L116" s="169">
        <f t="shared" si="131"/>
        <v>1529.8956342554029</v>
      </c>
      <c r="M116" s="169">
        <f t="shared" si="131"/>
        <v>1529.8956342554029</v>
      </c>
      <c r="N116" s="169">
        <f t="shared" si="131"/>
        <v>1529.8956342554029</v>
      </c>
      <c r="O116" s="169">
        <f t="shared" si="131"/>
        <v>1529.8956342554029</v>
      </c>
      <c r="P116" s="169">
        <f t="shared" si="131"/>
        <v>1529.8956342554029</v>
      </c>
      <c r="Q116" s="169">
        <f t="shared" si="131"/>
        <v>1529.8956342554029</v>
      </c>
      <c r="R116" s="169">
        <f t="shared" si="131"/>
        <v>1529.8956342554029</v>
      </c>
      <c r="S116" s="169">
        <f t="shared" si="131"/>
        <v>1529.8956342554029</v>
      </c>
      <c r="T116" s="169">
        <f t="shared" si="131"/>
        <v>1529.8956342554029</v>
      </c>
      <c r="U116" s="169">
        <f t="shared" si="131"/>
        <v>1529.8956342554029</v>
      </c>
      <c r="V116" s="169">
        <f t="shared" si="131"/>
        <v>1529.8956342554029</v>
      </c>
      <c r="W116" s="169">
        <f t="shared" si="131"/>
        <v>1529.8956342554029</v>
      </c>
      <c r="X116" s="169">
        <f t="shared" si="131"/>
        <v>1529.8956342554029</v>
      </c>
      <c r="Y116" s="169">
        <f t="shared" si="131"/>
        <v>1529.8956342554029</v>
      </c>
      <c r="Z116" s="169">
        <f t="shared" si="131"/>
        <v>1529.8956342554029</v>
      </c>
      <c r="AA116" s="169">
        <f t="shared" si="131"/>
        <v>1529.8956342554029</v>
      </c>
    </row>
    <row r="117" spans="2:27" x14ac:dyDescent="0.3">
      <c r="B117" s="150">
        <v>1998</v>
      </c>
      <c r="C117" s="219">
        <f>Parameters!E7</f>
        <v>21085.819520000005</v>
      </c>
      <c r="D117" s="170"/>
      <c r="E117" s="168">
        <f t="shared" si="131"/>
        <v>1434.292316037589</v>
      </c>
      <c r="F117" s="168">
        <f t="shared" si="131"/>
        <v>1434.292316037589</v>
      </c>
      <c r="G117" s="168">
        <f t="shared" si="131"/>
        <v>1434.292316037589</v>
      </c>
      <c r="H117" s="168">
        <f t="shared" si="131"/>
        <v>1434.292316037589</v>
      </c>
      <c r="I117" s="168">
        <f t="shared" si="131"/>
        <v>1434.292316037589</v>
      </c>
      <c r="J117" s="168">
        <f t="shared" si="131"/>
        <v>1434.292316037589</v>
      </c>
      <c r="K117" s="168">
        <f t="shared" si="131"/>
        <v>1434.292316037589</v>
      </c>
      <c r="L117" s="168">
        <f t="shared" si="131"/>
        <v>1434.292316037589</v>
      </c>
      <c r="M117" s="168">
        <f t="shared" si="131"/>
        <v>1434.292316037589</v>
      </c>
      <c r="N117" s="168">
        <f t="shared" si="131"/>
        <v>1434.292316037589</v>
      </c>
      <c r="O117" s="168">
        <f t="shared" si="131"/>
        <v>1434.292316037589</v>
      </c>
      <c r="P117" s="168">
        <f t="shared" si="131"/>
        <v>1434.292316037589</v>
      </c>
      <c r="Q117" s="168">
        <f t="shared" si="131"/>
        <v>1434.292316037589</v>
      </c>
      <c r="R117" s="168">
        <f t="shared" si="131"/>
        <v>1434.292316037589</v>
      </c>
      <c r="S117" s="168">
        <f t="shared" si="131"/>
        <v>1434.292316037589</v>
      </c>
      <c r="T117" s="168">
        <f t="shared" si="131"/>
        <v>1434.292316037589</v>
      </c>
      <c r="U117" s="168">
        <f t="shared" si="131"/>
        <v>1434.292316037589</v>
      </c>
      <c r="V117" s="168">
        <f t="shared" si="131"/>
        <v>1434.292316037589</v>
      </c>
      <c r="W117" s="168">
        <f t="shared" si="131"/>
        <v>1434.292316037589</v>
      </c>
      <c r="X117" s="168">
        <f t="shared" si="131"/>
        <v>1434.292316037589</v>
      </c>
      <c r="Y117" s="168">
        <f t="shared" si="131"/>
        <v>1434.292316037589</v>
      </c>
      <c r="Z117" s="168">
        <f t="shared" si="131"/>
        <v>1434.292316037589</v>
      </c>
      <c r="AA117" s="168">
        <f t="shared" si="131"/>
        <v>1434.292316037589</v>
      </c>
    </row>
    <row r="118" spans="2:27" x14ac:dyDescent="0.3">
      <c r="B118" s="150">
        <v>1999</v>
      </c>
      <c r="C118" s="219">
        <f>Parameters!E8</f>
        <v>5638.6887400000005</v>
      </c>
      <c r="D118" s="170"/>
      <c r="E118" s="170"/>
      <c r="F118" s="168">
        <f t="shared" si="131"/>
        <v>383.55293350768818</v>
      </c>
      <c r="G118" s="168">
        <f t="shared" si="131"/>
        <v>383.55293350768818</v>
      </c>
      <c r="H118" s="168">
        <f t="shared" si="131"/>
        <v>383.55293350768818</v>
      </c>
      <c r="I118" s="168">
        <f t="shared" si="131"/>
        <v>383.55293350768818</v>
      </c>
      <c r="J118" s="168">
        <f t="shared" si="131"/>
        <v>383.55293350768818</v>
      </c>
      <c r="K118" s="168">
        <f t="shared" si="131"/>
        <v>383.55293350768818</v>
      </c>
      <c r="L118" s="168">
        <f t="shared" si="131"/>
        <v>383.55293350768818</v>
      </c>
      <c r="M118" s="168">
        <f t="shared" si="131"/>
        <v>383.55293350768818</v>
      </c>
      <c r="N118" s="168">
        <f t="shared" si="131"/>
        <v>383.55293350768818</v>
      </c>
      <c r="O118" s="168">
        <f t="shared" si="131"/>
        <v>383.55293350768818</v>
      </c>
      <c r="P118" s="168">
        <f t="shared" si="131"/>
        <v>383.55293350768818</v>
      </c>
      <c r="Q118" s="168">
        <f t="shared" si="131"/>
        <v>383.55293350768818</v>
      </c>
      <c r="R118" s="168">
        <f t="shared" si="131"/>
        <v>383.55293350768818</v>
      </c>
      <c r="S118" s="168">
        <f t="shared" si="131"/>
        <v>383.55293350768818</v>
      </c>
      <c r="T118" s="168">
        <f t="shared" si="131"/>
        <v>383.55293350768818</v>
      </c>
      <c r="U118" s="168">
        <f t="shared" si="131"/>
        <v>383.55293350768818</v>
      </c>
      <c r="V118" s="168">
        <f t="shared" si="131"/>
        <v>383.55293350768818</v>
      </c>
      <c r="W118" s="168">
        <f t="shared" si="131"/>
        <v>383.55293350768818</v>
      </c>
      <c r="X118" s="168">
        <f t="shared" si="131"/>
        <v>383.55293350768818</v>
      </c>
      <c r="Y118" s="168">
        <f t="shared" si="131"/>
        <v>383.55293350768818</v>
      </c>
      <c r="Z118" s="168">
        <f t="shared" si="131"/>
        <v>383.55293350768818</v>
      </c>
      <c r="AA118" s="168">
        <f t="shared" si="131"/>
        <v>383.55293350768818</v>
      </c>
    </row>
    <row r="119" spans="2:27" x14ac:dyDescent="0.3">
      <c r="B119" s="150">
        <v>2000</v>
      </c>
      <c r="C119" s="219">
        <f>Parameters!E9</f>
        <v>755.98664000000008</v>
      </c>
      <c r="D119" s="170"/>
      <c r="E119" s="170"/>
      <c r="F119" s="170"/>
      <c r="G119" s="168">
        <f t="shared" si="131"/>
        <v>51.423461523542187</v>
      </c>
      <c r="H119" s="168">
        <f t="shared" si="131"/>
        <v>51.423461523542187</v>
      </c>
      <c r="I119" s="168">
        <f t="shared" si="131"/>
        <v>51.423461523542187</v>
      </c>
      <c r="J119" s="168">
        <f t="shared" si="131"/>
        <v>51.423461523542187</v>
      </c>
      <c r="K119" s="168">
        <f t="shared" si="131"/>
        <v>51.423461523542187</v>
      </c>
      <c r="L119" s="168">
        <f t="shared" si="131"/>
        <v>51.423461523542187</v>
      </c>
      <c r="M119" s="168">
        <f t="shared" si="131"/>
        <v>51.423461523542187</v>
      </c>
      <c r="N119" s="168">
        <f t="shared" si="131"/>
        <v>51.423461523542187</v>
      </c>
      <c r="O119" s="168">
        <f t="shared" si="131"/>
        <v>51.423461523542187</v>
      </c>
      <c r="P119" s="168">
        <f t="shared" si="131"/>
        <v>51.423461523542187</v>
      </c>
      <c r="Q119" s="168">
        <f t="shared" si="131"/>
        <v>51.423461523542187</v>
      </c>
      <c r="R119" s="168">
        <f t="shared" si="131"/>
        <v>51.423461523542187</v>
      </c>
      <c r="S119" s="168">
        <f t="shared" si="131"/>
        <v>51.423461523542187</v>
      </c>
      <c r="T119" s="168">
        <f t="shared" si="131"/>
        <v>51.423461523542187</v>
      </c>
      <c r="U119" s="168">
        <f t="shared" si="131"/>
        <v>51.423461523542187</v>
      </c>
      <c r="V119" s="168">
        <f t="shared" si="131"/>
        <v>51.423461523542187</v>
      </c>
      <c r="W119" s="168">
        <f t="shared" si="131"/>
        <v>51.423461523542187</v>
      </c>
      <c r="X119" s="168">
        <f t="shared" si="131"/>
        <v>51.423461523542187</v>
      </c>
      <c r="Y119" s="168">
        <f t="shared" si="131"/>
        <v>51.423461523542187</v>
      </c>
      <c r="Z119" s="168">
        <f t="shared" si="131"/>
        <v>51.423461523542187</v>
      </c>
      <c r="AA119" s="168">
        <f t="shared" si="131"/>
        <v>51.423461523542187</v>
      </c>
    </row>
    <row r="120" spans="2:27" x14ac:dyDescent="0.3">
      <c r="B120" s="150">
        <v>2001</v>
      </c>
      <c r="C120" s="219">
        <f>Parameters!E10</f>
        <v>394.22909000000004</v>
      </c>
      <c r="D120" s="170"/>
      <c r="E120" s="170"/>
      <c r="F120" s="170"/>
      <c r="G120" s="170"/>
      <c r="H120" s="168">
        <f t="shared" si="131"/>
        <v>26.816114688317839</v>
      </c>
      <c r="I120" s="168">
        <f t="shared" si="131"/>
        <v>26.816114688317839</v>
      </c>
      <c r="J120" s="168">
        <f t="shared" si="131"/>
        <v>26.816114688317839</v>
      </c>
      <c r="K120" s="168">
        <f t="shared" si="131"/>
        <v>26.816114688317839</v>
      </c>
      <c r="L120" s="168">
        <f t="shared" si="131"/>
        <v>26.816114688317839</v>
      </c>
      <c r="M120" s="168">
        <f t="shared" si="131"/>
        <v>26.816114688317839</v>
      </c>
      <c r="N120" s="168">
        <f t="shared" si="131"/>
        <v>26.816114688317839</v>
      </c>
      <c r="O120" s="168">
        <f t="shared" si="131"/>
        <v>26.816114688317839</v>
      </c>
      <c r="P120" s="168">
        <f t="shared" si="131"/>
        <v>26.816114688317839</v>
      </c>
      <c r="Q120" s="168">
        <f t="shared" si="131"/>
        <v>26.816114688317839</v>
      </c>
      <c r="R120" s="168">
        <f t="shared" si="131"/>
        <v>26.816114688317839</v>
      </c>
      <c r="S120" s="168">
        <f t="shared" si="131"/>
        <v>26.816114688317839</v>
      </c>
      <c r="T120" s="168">
        <f t="shared" si="131"/>
        <v>26.816114688317839</v>
      </c>
      <c r="U120" s="168">
        <f t="shared" si="131"/>
        <v>26.816114688317839</v>
      </c>
      <c r="V120" s="168">
        <f t="shared" si="131"/>
        <v>26.816114688317839</v>
      </c>
      <c r="W120" s="168">
        <f t="shared" si="131"/>
        <v>26.816114688317839</v>
      </c>
      <c r="X120" s="168">
        <f t="shared" si="131"/>
        <v>26.816114688317839</v>
      </c>
      <c r="Y120" s="168">
        <f t="shared" si="131"/>
        <v>26.816114688317839</v>
      </c>
      <c r="Z120" s="168">
        <f t="shared" si="131"/>
        <v>26.816114688317839</v>
      </c>
      <c r="AA120" s="168">
        <f t="shared" si="131"/>
        <v>26.816114688317839</v>
      </c>
    </row>
    <row r="121" spans="2:27" x14ac:dyDescent="0.3">
      <c r="B121" s="150">
        <v>2002</v>
      </c>
      <c r="C121" s="219">
        <f>Parameters!E11</f>
        <v>131.46995999999999</v>
      </c>
      <c r="D121" s="170"/>
      <c r="E121" s="170"/>
      <c r="F121" s="170"/>
      <c r="G121" s="170"/>
      <c r="H121" s="170"/>
      <c r="I121" s="168">
        <f t="shared" si="131"/>
        <v>8.9428041077043776</v>
      </c>
      <c r="J121" s="168">
        <f t="shared" si="131"/>
        <v>8.9428041077043776</v>
      </c>
      <c r="K121" s="168">
        <f t="shared" si="131"/>
        <v>8.9428041077043776</v>
      </c>
      <c r="L121" s="168">
        <f t="shared" si="131"/>
        <v>8.9428041077043776</v>
      </c>
      <c r="M121" s="168">
        <f t="shared" si="131"/>
        <v>8.9428041077043776</v>
      </c>
      <c r="N121" s="168">
        <f t="shared" si="131"/>
        <v>8.9428041077043776</v>
      </c>
      <c r="O121" s="168">
        <f t="shared" si="131"/>
        <v>8.9428041077043776</v>
      </c>
      <c r="P121" s="168">
        <f t="shared" si="131"/>
        <v>8.9428041077043776</v>
      </c>
      <c r="Q121" s="168">
        <f t="shared" si="131"/>
        <v>8.9428041077043776</v>
      </c>
      <c r="R121" s="168">
        <f t="shared" si="131"/>
        <v>8.9428041077043776</v>
      </c>
      <c r="S121" s="168">
        <f t="shared" si="131"/>
        <v>8.9428041077043776</v>
      </c>
      <c r="T121" s="168">
        <f t="shared" si="131"/>
        <v>8.9428041077043776</v>
      </c>
      <c r="U121" s="168">
        <f t="shared" si="131"/>
        <v>8.9428041077043776</v>
      </c>
      <c r="V121" s="168">
        <f t="shared" si="131"/>
        <v>8.9428041077043776</v>
      </c>
      <c r="W121" s="168">
        <f t="shared" si="131"/>
        <v>8.9428041077043776</v>
      </c>
      <c r="X121" s="168">
        <f t="shared" si="131"/>
        <v>8.9428041077043776</v>
      </c>
      <c r="Y121" s="168">
        <f t="shared" si="131"/>
        <v>8.9428041077043776</v>
      </c>
      <c r="Z121" s="168">
        <f t="shared" si="131"/>
        <v>8.9428041077043776</v>
      </c>
      <c r="AA121" s="168">
        <f t="shared" si="131"/>
        <v>8.9428041077043776</v>
      </c>
    </row>
    <row r="122" spans="2:27" x14ac:dyDescent="0.3">
      <c r="B122" s="150">
        <v>2003</v>
      </c>
      <c r="C122" s="219">
        <f>Parameters!E12</f>
        <v>207.86672999999999</v>
      </c>
      <c r="D122" s="170"/>
      <c r="E122" s="170"/>
      <c r="F122" s="170"/>
      <c r="G122" s="170"/>
      <c r="H122" s="170"/>
      <c r="I122" s="170"/>
      <c r="J122" s="168">
        <f t="shared" si="131"/>
        <v>14.139438750107452</v>
      </c>
      <c r="K122" s="168">
        <f t="shared" si="131"/>
        <v>14.139438750107452</v>
      </c>
      <c r="L122" s="168">
        <f t="shared" si="131"/>
        <v>14.139438750107452</v>
      </c>
      <c r="M122" s="168">
        <f t="shared" si="131"/>
        <v>14.139438750107452</v>
      </c>
      <c r="N122" s="168">
        <f t="shared" si="131"/>
        <v>14.139438750107452</v>
      </c>
      <c r="O122" s="168">
        <f t="shared" si="131"/>
        <v>14.139438750107452</v>
      </c>
      <c r="P122" s="168">
        <f t="shared" si="131"/>
        <v>14.139438750107452</v>
      </c>
      <c r="Q122" s="168">
        <f t="shared" si="131"/>
        <v>14.139438750107452</v>
      </c>
      <c r="R122" s="168">
        <f t="shared" si="131"/>
        <v>14.139438750107452</v>
      </c>
      <c r="S122" s="168">
        <f t="shared" si="131"/>
        <v>14.139438750107452</v>
      </c>
      <c r="T122" s="168">
        <f t="shared" si="131"/>
        <v>14.139438750107452</v>
      </c>
      <c r="U122" s="168">
        <f t="shared" si="131"/>
        <v>14.139438750107452</v>
      </c>
      <c r="V122" s="168">
        <f t="shared" si="131"/>
        <v>14.139438750107452</v>
      </c>
      <c r="W122" s="168">
        <f t="shared" si="131"/>
        <v>14.139438750107452</v>
      </c>
      <c r="X122" s="168">
        <f t="shared" si="131"/>
        <v>14.139438750107452</v>
      </c>
      <c r="Y122" s="168">
        <f t="shared" si="131"/>
        <v>14.139438750107452</v>
      </c>
      <c r="Z122" s="168">
        <f t="shared" si="131"/>
        <v>14.139438750107452</v>
      </c>
      <c r="AA122" s="168">
        <f t="shared" si="131"/>
        <v>14.139438750107452</v>
      </c>
    </row>
    <row r="123" spans="2:27" x14ac:dyDescent="0.3">
      <c r="B123" s="150">
        <v>2004</v>
      </c>
      <c r="C123" s="219">
        <f>Parameters!E13</f>
        <v>5786.6888999999992</v>
      </c>
      <c r="D123" s="170"/>
      <c r="E123" s="170"/>
      <c r="F123" s="170"/>
      <c r="G123" s="170"/>
      <c r="H123" s="170"/>
      <c r="I123" s="170"/>
      <c r="J123" s="170"/>
      <c r="K123" s="168">
        <f t="shared" si="131"/>
        <v>393.62014915747534</v>
      </c>
      <c r="L123" s="168">
        <f t="shared" si="131"/>
        <v>393.62014915747534</v>
      </c>
      <c r="M123" s="168">
        <f t="shared" si="131"/>
        <v>393.62014915747534</v>
      </c>
      <c r="N123" s="168">
        <f t="shared" si="131"/>
        <v>393.62014915747534</v>
      </c>
      <c r="O123" s="168">
        <f t="shared" si="131"/>
        <v>393.62014915747534</v>
      </c>
      <c r="P123" s="168">
        <f t="shared" si="131"/>
        <v>393.62014915747534</v>
      </c>
      <c r="Q123" s="168">
        <f t="shared" si="131"/>
        <v>393.62014915747534</v>
      </c>
      <c r="R123" s="168">
        <f t="shared" si="131"/>
        <v>393.62014915747534</v>
      </c>
      <c r="S123" s="168">
        <f t="shared" si="131"/>
        <v>393.62014915747534</v>
      </c>
      <c r="T123" s="168">
        <f t="shared" si="131"/>
        <v>393.62014915747534</v>
      </c>
      <c r="U123" s="168">
        <f t="shared" si="131"/>
        <v>393.62014915747534</v>
      </c>
      <c r="V123" s="168">
        <f t="shared" si="131"/>
        <v>393.62014915747534</v>
      </c>
      <c r="W123" s="168">
        <f t="shared" si="131"/>
        <v>393.62014915747534</v>
      </c>
      <c r="X123" s="168">
        <f t="shared" si="131"/>
        <v>393.62014915747534</v>
      </c>
      <c r="Y123" s="168">
        <f t="shared" si="131"/>
        <v>393.62014915747534</v>
      </c>
      <c r="Z123" s="168">
        <f t="shared" si="131"/>
        <v>393.62014915747534</v>
      </c>
      <c r="AA123" s="168">
        <f t="shared" si="131"/>
        <v>393.62014915747534</v>
      </c>
    </row>
    <row r="124" spans="2:27" x14ac:dyDescent="0.3">
      <c r="B124" s="150">
        <v>2005</v>
      </c>
      <c r="C124" s="219">
        <f>Parameters!E14</f>
        <v>2008.1493399999995</v>
      </c>
      <c r="D124" s="170"/>
      <c r="E124" s="170"/>
      <c r="F124" s="170"/>
      <c r="G124" s="170"/>
      <c r="H124" s="170"/>
      <c r="I124" s="170"/>
      <c r="J124" s="170"/>
      <c r="K124" s="170"/>
      <c r="L124" s="168">
        <f t="shared" si="131"/>
        <v>136.5976392374032</v>
      </c>
      <c r="M124" s="168">
        <f t="shared" si="131"/>
        <v>136.5976392374032</v>
      </c>
      <c r="N124" s="168">
        <f t="shared" si="131"/>
        <v>136.5976392374032</v>
      </c>
      <c r="O124" s="168">
        <f t="shared" si="131"/>
        <v>136.5976392374032</v>
      </c>
      <c r="P124" s="168">
        <f t="shared" si="131"/>
        <v>136.5976392374032</v>
      </c>
      <c r="Q124" s="168">
        <f t="shared" si="131"/>
        <v>136.5976392374032</v>
      </c>
      <c r="R124" s="168">
        <f t="shared" si="131"/>
        <v>136.5976392374032</v>
      </c>
      <c r="S124" s="168">
        <f t="shared" si="131"/>
        <v>136.5976392374032</v>
      </c>
      <c r="T124" s="168">
        <f t="shared" si="131"/>
        <v>136.5976392374032</v>
      </c>
      <c r="U124" s="168">
        <f t="shared" si="131"/>
        <v>136.5976392374032</v>
      </c>
      <c r="V124" s="168">
        <f t="shared" si="131"/>
        <v>136.5976392374032</v>
      </c>
      <c r="W124" s="168">
        <f t="shared" si="131"/>
        <v>136.5976392374032</v>
      </c>
      <c r="X124" s="168">
        <f t="shared" si="131"/>
        <v>136.5976392374032</v>
      </c>
      <c r="Y124" s="168">
        <f t="shared" si="131"/>
        <v>136.5976392374032</v>
      </c>
      <c r="Z124" s="168">
        <f t="shared" si="131"/>
        <v>136.5976392374032</v>
      </c>
      <c r="AA124" s="168">
        <f t="shared" si="131"/>
        <v>136.5976392374032</v>
      </c>
    </row>
    <row r="125" spans="2:27" x14ac:dyDescent="0.3">
      <c r="B125" s="150">
        <v>2006</v>
      </c>
      <c r="C125" s="219">
        <f>Parameters!E15</f>
        <v>295.00668000000002</v>
      </c>
      <c r="D125" s="170"/>
      <c r="E125" s="170"/>
      <c r="F125" s="170"/>
      <c r="G125" s="170"/>
      <c r="H125" s="170"/>
      <c r="I125" s="170"/>
      <c r="J125" s="170"/>
      <c r="K125" s="170"/>
      <c r="L125" s="170"/>
      <c r="M125" s="168">
        <f t="shared" si="131"/>
        <v>20.066842263466352</v>
      </c>
      <c r="N125" s="168">
        <f t="shared" si="131"/>
        <v>20.066842263466352</v>
      </c>
      <c r="O125" s="168">
        <f t="shared" si="131"/>
        <v>20.066842263466352</v>
      </c>
      <c r="P125" s="168">
        <f t="shared" si="131"/>
        <v>20.066842263466352</v>
      </c>
      <c r="Q125" s="168">
        <f t="shared" si="131"/>
        <v>20.066842263466352</v>
      </c>
      <c r="R125" s="168">
        <f t="shared" si="131"/>
        <v>20.066842263466352</v>
      </c>
      <c r="S125" s="168">
        <f t="shared" si="131"/>
        <v>20.066842263466352</v>
      </c>
      <c r="T125" s="168">
        <f t="shared" si="131"/>
        <v>20.066842263466352</v>
      </c>
      <c r="U125" s="168">
        <f t="shared" si="131"/>
        <v>20.066842263466352</v>
      </c>
      <c r="V125" s="168">
        <f t="shared" si="131"/>
        <v>20.066842263466352</v>
      </c>
      <c r="W125" s="168">
        <f t="shared" si="131"/>
        <v>20.066842263466352</v>
      </c>
      <c r="X125" s="168">
        <f t="shared" si="131"/>
        <v>20.066842263466352</v>
      </c>
      <c r="Y125" s="168">
        <f t="shared" si="131"/>
        <v>20.066842263466352</v>
      </c>
      <c r="Z125" s="168">
        <f t="shared" si="131"/>
        <v>20.066842263466352</v>
      </c>
      <c r="AA125" s="168">
        <f t="shared" si="131"/>
        <v>20.066842263466352</v>
      </c>
    </row>
    <row r="126" spans="2:27" x14ac:dyDescent="0.3">
      <c r="B126" s="150">
        <v>2007</v>
      </c>
      <c r="C126" s="219">
        <f>Parameters!E16</f>
        <v>596.46408999999994</v>
      </c>
      <c r="D126" s="170"/>
      <c r="E126" s="170"/>
      <c r="F126" s="170"/>
      <c r="G126" s="170"/>
      <c r="H126" s="170"/>
      <c r="I126" s="170"/>
      <c r="J126" s="170"/>
      <c r="K126" s="170"/>
      <c r="L126" s="170"/>
      <c r="M126" s="170"/>
      <c r="N126" s="168">
        <f t="shared" si="131"/>
        <v>40.572473849920947</v>
      </c>
      <c r="O126" s="168">
        <f t="shared" si="131"/>
        <v>40.572473849920947</v>
      </c>
      <c r="P126" s="168">
        <f t="shared" si="131"/>
        <v>40.572473849920947</v>
      </c>
      <c r="Q126" s="168">
        <f t="shared" si="131"/>
        <v>40.572473849920947</v>
      </c>
      <c r="R126" s="168">
        <f t="shared" si="131"/>
        <v>40.572473849920947</v>
      </c>
      <c r="S126" s="168">
        <f t="shared" si="131"/>
        <v>40.572473849920947</v>
      </c>
      <c r="T126" s="168">
        <f t="shared" si="131"/>
        <v>40.572473849920947</v>
      </c>
      <c r="U126" s="168">
        <f t="shared" si="131"/>
        <v>40.572473849920947</v>
      </c>
      <c r="V126" s="168">
        <f t="shared" si="131"/>
        <v>40.572473849920947</v>
      </c>
      <c r="W126" s="168">
        <f t="shared" si="131"/>
        <v>40.572473849920947</v>
      </c>
      <c r="X126" s="168">
        <f t="shared" si="131"/>
        <v>40.572473849920947</v>
      </c>
      <c r="Y126" s="168">
        <f t="shared" si="131"/>
        <v>40.572473849920947</v>
      </c>
      <c r="Z126" s="168">
        <f t="shared" si="131"/>
        <v>40.572473849920947</v>
      </c>
      <c r="AA126" s="168">
        <f t="shared" si="131"/>
        <v>40.572473849920947</v>
      </c>
    </row>
    <row r="127" spans="2:27" x14ac:dyDescent="0.3">
      <c r="B127" s="150">
        <v>2008</v>
      </c>
      <c r="C127" s="219">
        <f>Parameters!E17</f>
        <v>17.655059999999999</v>
      </c>
      <c r="D127" s="170"/>
      <c r="E127" s="170"/>
      <c r="F127" s="170"/>
      <c r="G127" s="170"/>
      <c r="H127" s="170"/>
      <c r="I127" s="170"/>
      <c r="J127" s="170"/>
      <c r="K127" s="170"/>
      <c r="L127" s="170"/>
      <c r="M127" s="170"/>
      <c r="N127" s="170"/>
      <c r="O127" s="168">
        <f t="shared" si="131"/>
        <v>1.2009263796061642</v>
      </c>
      <c r="P127" s="168">
        <f t="shared" si="131"/>
        <v>1.2009263796061642</v>
      </c>
      <c r="Q127" s="168">
        <f t="shared" si="131"/>
        <v>1.2009263796061642</v>
      </c>
      <c r="R127" s="168">
        <f t="shared" si="131"/>
        <v>1.2009263796061642</v>
      </c>
      <c r="S127" s="168">
        <f t="shared" si="131"/>
        <v>1.2009263796061642</v>
      </c>
      <c r="T127" s="168">
        <f t="shared" si="131"/>
        <v>1.2009263796061642</v>
      </c>
      <c r="U127" s="168">
        <f t="shared" si="131"/>
        <v>1.2009263796061642</v>
      </c>
      <c r="V127" s="168">
        <f t="shared" si="131"/>
        <v>1.2009263796061642</v>
      </c>
      <c r="W127" s="168">
        <f t="shared" si="131"/>
        <v>1.2009263796061642</v>
      </c>
      <c r="X127" s="168">
        <f t="shared" si="131"/>
        <v>1.2009263796061642</v>
      </c>
      <c r="Y127" s="168">
        <f t="shared" si="131"/>
        <v>1.2009263796061642</v>
      </c>
      <c r="Z127" s="168">
        <f t="shared" si="131"/>
        <v>1.2009263796061642</v>
      </c>
      <c r="AA127" s="168">
        <f t="shared" si="131"/>
        <v>1.2009263796061642</v>
      </c>
    </row>
    <row r="128" spans="2:27" x14ac:dyDescent="0.3">
      <c r="B128" s="150">
        <v>2009</v>
      </c>
      <c r="C128" s="220">
        <f>Parameters!E18</f>
        <v>206.71825999999737</v>
      </c>
      <c r="D128" s="170"/>
      <c r="E128" s="170"/>
      <c r="F128" s="170"/>
      <c r="G128" s="170"/>
      <c r="H128" s="170"/>
      <c r="I128" s="170"/>
      <c r="J128" s="170"/>
      <c r="K128" s="170"/>
      <c r="L128" s="170"/>
      <c r="M128" s="170"/>
      <c r="N128" s="170"/>
      <c r="O128" s="170"/>
      <c r="P128" s="168">
        <f t="shared" si="131"/>
        <v>14.061317921337148</v>
      </c>
      <c r="Q128" s="168">
        <f t="shared" si="131"/>
        <v>14.061317921337148</v>
      </c>
      <c r="R128" s="168">
        <f t="shared" si="131"/>
        <v>14.061317921337148</v>
      </c>
      <c r="S128" s="168">
        <f t="shared" si="131"/>
        <v>14.061317921337148</v>
      </c>
      <c r="T128" s="168">
        <f t="shared" si="131"/>
        <v>14.061317921337148</v>
      </c>
      <c r="U128" s="168">
        <f t="shared" si="131"/>
        <v>14.061317921337148</v>
      </c>
      <c r="V128" s="168">
        <f t="shared" si="131"/>
        <v>14.061317921337148</v>
      </c>
      <c r="W128" s="168">
        <f t="shared" si="131"/>
        <v>14.061317921337148</v>
      </c>
      <c r="X128" s="168">
        <f t="shared" si="131"/>
        <v>14.061317921337148</v>
      </c>
      <c r="Y128" s="168">
        <f t="shared" si="131"/>
        <v>14.061317921337148</v>
      </c>
      <c r="Z128" s="168">
        <f t="shared" si="131"/>
        <v>14.061317921337148</v>
      </c>
      <c r="AA128" s="168">
        <f t="shared" si="131"/>
        <v>14.061317921337148</v>
      </c>
    </row>
    <row r="129" spans="2:27" x14ac:dyDescent="0.3">
      <c r="B129" s="150">
        <v>2010</v>
      </c>
      <c r="C129" s="220">
        <f>Parameters!E19</f>
        <v>52.010210000000008</v>
      </c>
      <c r="D129" s="170"/>
      <c r="E129" s="170"/>
      <c r="F129" s="170"/>
      <c r="G129" s="170"/>
      <c r="H129" s="170"/>
      <c r="I129" s="170"/>
      <c r="J129" s="170"/>
      <c r="K129" s="170"/>
      <c r="L129" s="170"/>
      <c r="M129" s="170"/>
      <c r="N129" s="170"/>
      <c r="O129" s="170"/>
      <c r="P129" s="170"/>
      <c r="Q129" s="168">
        <f t="shared" si="131"/>
        <v>3.5378205000637966</v>
      </c>
      <c r="R129" s="168">
        <f t="shared" si="131"/>
        <v>3.5378205000637966</v>
      </c>
      <c r="S129" s="168">
        <f t="shared" si="131"/>
        <v>3.5378205000637966</v>
      </c>
      <c r="T129" s="168">
        <f t="shared" si="131"/>
        <v>3.5378205000637966</v>
      </c>
      <c r="U129" s="168">
        <f t="shared" si="131"/>
        <v>3.5378205000637966</v>
      </c>
      <c r="V129" s="168">
        <f t="shared" si="131"/>
        <v>3.5378205000637966</v>
      </c>
      <c r="W129" s="168">
        <f t="shared" si="131"/>
        <v>3.5378205000637966</v>
      </c>
      <c r="X129" s="168">
        <f t="shared" si="131"/>
        <v>3.5378205000637966</v>
      </c>
      <c r="Y129" s="168">
        <f t="shared" si="131"/>
        <v>3.5378205000637966</v>
      </c>
      <c r="Z129" s="168">
        <f t="shared" si="131"/>
        <v>3.5378205000637966</v>
      </c>
      <c r="AA129" s="168">
        <f t="shared" si="131"/>
        <v>3.5378205000637966</v>
      </c>
    </row>
    <row r="130" spans="2:27" x14ac:dyDescent="0.3">
      <c r="B130" s="150">
        <v>2011</v>
      </c>
      <c r="C130" s="220">
        <f>Parameters!E20</f>
        <v>1391.01</v>
      </c>
      <c r="D130" s="170"/>
      <c r="E130" s="170"/>
      <c r="F130" s="170"/>
      <c r="G130" s="170"/>
      <c r="H130" s="170"/>
      <c r="I130" s="170"/>
      <c r="J130" s="170"/>
      <c r="K130" s="170"/>
      <c r="L130" s="170"/>
      <c r="M130" s="170"/>
      <c r="N130" s="170"/>
      <c r="O130" s="170"/>
      <c r="P130" s="170"/>
      <c r="Q130" s="170"/>
      <c r="R130" s="168">
        <f t="shared" si="131"/>
        <v>94.618800689205855</v>
      </c>
      <c r="S130" s="168">
        <f t="shared" si="131"/>
        <v>94.618800689205855</v>
      </c>
      <c r="T130" s="168">
        <f t="shared" si="131"/>
        <v>94.618800689205855</v>
      </c>
      <c r="U130" s="168">
        <f t="shared" si="131"/>
        <v>94.618800689205855</v>
      </c>
      <c r="V130" s="168">
        <f t="shared" si="131"/>
        <v>94.618800689205855</v>
      </c>
      <c r="W130" s="168">
        <f t="shared" si="131"/>
        <v>94.618800689205855</v>
      </c>
      <c r="X130" s="168">
        <f t="shared" si="131"/>
        <v>94.618800689205855</v>
      </c>
      <c r="Y130" s="168">
        <f t="shared" si="131"/>
        <v>94.618800689205855</v>
      </c>
      <c r="Z130" s="168">
        <f t="shared" si="131"/>
        <v>94.618800689205855</v>
      </c>
      <c r="AA130" s="168">
        <f t="shared" si="131"/>
        <v>94.618800689205855</v>
      </c>
    </row>
    <row r="131" spans="2:27" x14ac:dyDescent="0.3">
      <c r="B131" s="150">
        <v>2012</v>
      </c>
      <c r="C131" s="220">
        <f>Parameters!E21</f>
        <v>78.737959999999987</v>
      </c>
      <c r="D131" s="170"/>
      <c r="E131" s="170"/>
      <c r="F131" s="170"/>
      <c r="G131" s="170"/>
      <c r="H131" s="170"/>
      <c r="I131" s="170"/>
      <c r="J131" s="170"/>
      <c r="K131" s="170"/>
      <c r="L131" s="170"/>
      <c r="M131" s="170"/>
      <c r="N131" s="170"/>
      <c r="O131" s="170"/>
      <c r="P131" s="170"/>
      <c r="Q131" s="170"/>
      <c r="R131" s="170"/>
      <c r="S131" s="168">
        <f t="shared" si="131"/>
        <v>5.3558862581251478</v>
      </c>
      <c r="T131" s="168">
        <f t="shared" ref="T131:AA139" si="132">PMT($C$10,$C$9,-$C131)</f>
        <v>5.3558862581251478</v>
      </c>
      <c r="U131" s="168">
        <f t="shared" si="132"/>
        <v>5.3558862581251478</v>
      </c>
      <c r="V131" s="168">
        <f t="shared" si="132"/>
        <v>5.3558862581251478</v>
      </c>
      <c r="W131" s="168">
        <f t="shared" si="132"/>
        <v>5.3558862581251478</v>
      </c>
      <c r="X131" s="168">
        <f t="shared" si="132"/>
        <v>5.3558862581251478</v>
      </c>
      <c r="Y131" s="168">
        <f t="shared" si="132"/>
        <v>5.3558862581251478</v>
      </c>
      <c r="Z131" s="168">
        <f t="shared" si="132"/>
        <v>5.3558862581251478</v>
      </c>
      <c r="AA131" s="168">
        <f t="shared" si="132"/>
        <v>5.3558862581251478</v>
      </c>
    </row>
    <row r="132" spans="2:27" x14ac:dyDescent="0.3">
      <c r="B132" s="150">
        <v>2013</v>
      </c>
      <c r="C132" s="220">
        <f>Parameters!E22</f>
        <v>19.212</v>
      </c>
      <c r="D132" s="170"/>
      <c r="E132" s="170"/>
      <c r="F132" s="170"/>
      <c r="G132" s="170"/>
      <c r="H132" s="170"/>
      <c r="I132" s="170"/>
      <c r="J132" s="170"/>
      <c r="K132" s="170"/>
      <c r="L132" s="170"/>
      <c r="M132" s="170"/>
      <c r="N132" s="170"/>
      <c r="O132" s="170"/>
      <c r="P132" s="170"/>
      <c r="Q132" s="170"/>
      <c r="R132" s="170"/>
      <c r="S132" s="170"/>
      <c r="T132" s="168">
        <f t="shared" si="132"/>
        <v>1.3068320133148021</v>
      </c>
      <c r="U132" s="168">
        <f t="shared" si="132"/>
        <v>1.3068320133148021</v>
      </c>
      <c r="V132" s="168">
        <f t="shared" si="132"/>
        <v>1.3068320133148021</v>
      </c>
      <c r="W132" s="168">
        <f t="shared" si="132"/>
        <v>1.3068320133148021</v>
      </c>
      <c r="X132" s="168">
        <f t="shared" si="132"/>
        <v>1.3068320133148021</v>
      </c>
      <c r="Y132" s="168">
        <f t="shared" si="132"/>
        <v>1.3068320133148021</v>
      </c>
      <c r="Z132" s="168">
        <f t="shared" si="132"/>
        <v>1.3068320133148021</v>
      </c>
      <c r="AA132" s="168">
        <f t="shared" si="132"/>
        <v>1.3068320133148021</v>
      </c>
    </row>
    <row r="133" spans="2:27" x14ac:dyDescent="0.3">
      <c r="B133" s="150">
        <v>2014</v>
      </c>
      <c r="C133" s="220">
        <f>Parameters!E23</f>
        <v>57.753720000000008</v>
      </c>
      <c r="D133" s="170"/>
      <c r="E133" s="170"/>
      <c r="F133" s="170"/>
      <c r="G133" s="170"/>
      <c r="H133" s="170"/>
      <c r="I133" s="170"/>
      <c r="J133" s="170"/>
      <c r="K133" s="170"/>
      <c r="L133" s="170"/>
      <c r="M133" s="170"/>
      <c r="N133" s="170"/>
      <c r="O133" s="170"/>
      <c r="P133" s="170"/>
      <c r="Q133" s="170"/>
      <c r="R133" s="170"/>
      <c r="S133" s="170"/>
      <c r="T133" s="170"/>
      <c r="U133" s="168">
        <f t="shared" si="132"/>
        <v>3.9285035490328628</v>
      </c>
      <c r="V133" s="168">
        <f t="shared" si="132"/>
        <v>3.9285035490328628</v>
      </c>
      <c r="W133" s="168">
        <f t="shared" si="132"/>
        <v>3.9285035490328628</v>
      </c>
      <c r="X133" s="168">
        <f t="shared" si="132"/>
        <v>3.9285035490328628</v>
      </c>
      <c r="Y133" s="168">
        <f t="shared" si="132"/>
        <v>3.9285035490328628</v>
      </c>
      <c r="Z133" s="168">
        <f t="shared" si="132"/>
        <v>3.9285035490328628</v>
      </c>
      <c r="AA133" s="168">
        <f t="shared" si="132"/>
        <v>3.9285035490328628</v>
      </c>
    </row>
    <row r="134" spans="2:27" x14ac:dyDescent="0.3">
      <c r="B134" s="150">
        <v>2015</v>
      </c>
      <c r="C134" s="220">
        <f>Parameters!E24</f>
        <v>351.67042000000004</v>
      </c>
      <c r="D134" s="170"/>
      <c r="E134" s="170"/>
      <c r="F134" s="170"/>
      <c r="G134" s="170"/>
      <c r="H134" s="170"/>
      <c r="I134" s="170"/>
      <c r="J134" s="170"/>
      <c r="K134" s="170"/>
      <c r="L134" s="170"/>
      <c r="M134" s="170"/>
      <c r="N134" s="170"/>
      <c r="O134" s="170"/>
      <c r="P134" s="170"/>
      <c r="Q134" s="170"/>
      <c r="R134" s="170"/>
      <c r="S134" s="170"/>
      <c r="T134" s="170"/>
      <c r="U134" s="170"/>
      <c r="V134" s="168">
        <f t="shared" si="132"/>
        <v>23.921203570261405</v>
      </c>
      <c r="W134" s="168">
        <f t="shared" si="132"/>
        <v>23.921203570261405</v>
      </c>
      <c r="X134" s="168">
        <f t="shared" si="132"/>
        <v>23.921203570261405</v>
      </c>
      <c r="Y134" s="168">
        <f t="shared" si="132"/>
        <v>23.921203570261405</v>
      </c>
      <c r="Z134" s="168">
        <f t="shared" si="132"/>
        <v>23.921203570261405</v>
      </c>
      <c r="AA134" s="168">
        <f t="shared" si="132"/>
        <v>23.921203570261405</v>
      </c>
    </row>
    <row r="135" spans="2:27" x14ac:dyDescent="0.3">
      <c r="B135" s="150">
        <v>2016</v>
      </c>
      <c r="C135" s="220">
        <f>Parameters!E25</f>
        <v>306.11801000000003</v>
      </c>
      <c r="D135" s="170"/>
      <c r="E135" s="170"/>
      <c r="F135" s="170"/>
      <c r="G135" s="170"/>
      <c r="H135" s="170"/>
      <c r="I135" s="170"/>
      <c r="J135" s="170"/>
      <c r="K135" s="170"/>
      <c r="L135" s="170"/>
      <c r="M135" s="170"/>
      <c r="N135" s="170"/>
      <c r="O135" s="170"/>
      <c r="P135" s="170"/>
      <c r="Q135" s="170"/>
      <c r="R135" s="170"/>
      <c r="S135" s="170"/>
      <c r="T135" s="170"/>
      <c r="U135" s="170"/>
      <c r="V135" s="170"/>
      <c r="W135" s="168">
        <f t="shared" si="132"/>
        <v>20.822653306278408</v>
      </c>
      <c r="X135" s="168">
        <f t="shared" si="132"/>
        <v>20.822653306278408</v>
      </c>
      <c r="Y135" s="168">
        <f t="shared" si="132"/>
        <v>20.822653306278408</v>
      </c>
      <c r="Z135" s="168">
        <f t="shared" si="132"/>
        <v>20.822653306278408</v>
      </c>
      <c r="AA135" s="168">
        <f t="shared" si="132"/>
        <v>20.822653306278408</v>
      </c>
    </row>
    <row r="136" spans="2:27" x14ac:dyDescent="0.3">
      <c r="B136" s="150">
        <v>2017</v>
      </c>
      <c r="C136" s="220">
        <f>Parameters!E26</f>
        <v>631.95389537186259</v>
      </c>
      <c r="D136" s="170"/>
      <c r="E136" s="170"/>
      <c r="F136" s="170"/>
      <c r="G136" s="170"/>
      <c r="H136" s="170"/>
      <c r="I136" s="170"/>
      <c r="J136" s="170"/>
      <c r="K136" s="170"/>
      <c r="L136" s="170"/>
      <c r="M136" s="170"/>
      <c r="N136" s="170"/>
      <c r="O136" s="170"/>
      <c r="P136" s="170"/>
      <c r="Q136" s="170"/>
      <c r="R136" s="170"/>
      <c r="S136" s="170"/>
      <c r="T136" s="170"/>
      <c r="U136" s="170"/>
      <c r="V136" s="170"/>
      <c r="W136" s="170"/>
      <c r="X136" s="168">
        <f t="shared" si="132"/>
        <v>42.986549105295808</v>
      </c>
      <c r="Y136" s="168">
        <f t="shared" si="132"/>
        <v>42.986549105295808</v>
      </c>
      <c r="Z136" s="168">
        <f t="shared" si="132"/>
        <v>42.986549105295808</v>
      </c>
      <c r="AA136" s="168">
        <f t="shared" si="132"/>
        <v>42.986549105295808</v>
      </c>
    </row>
    <row r="137" spans="2:27" x14ac:dyDescent="0.3">
      <c r="B137" s="150">
        <v>2018</v>
      </c>
      <c r="C137" s="220">
        <f>Parameters!E27</f>
        <v>359.77653756597499</v>
      </c>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68">
        <f t="shared" si="132"/>
        <v>24.472595093211101</v>
      </c>
      <c r="Z137" s="168">
        <f t="shared" si="132"/>
        <v>24.472595093211101</v>
      </c>
      <c r="AA137" s="168">
        <f t="shared" si="132"/>
        <v>24.472595093211101</v>
      </c>
    </row>
    <row r="138" spans="2:27" x14ac:dyDescent="0.3">
      <c r="B138" s="150">
        <v>2019</v>
      </c>
      <c r="C138" s="220">
        <f>Parameters!E28</f>
        <v>856.08783904341249</v>
      </c>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68">
        <f t="shared" si="132"/>
        <v>58.232510632491199</v>
      </c>
      <c r="AA138" s="168">
        <f t="shared" si="132"/>
        <v>58.232510632491199</v>
      </c>
    </row>
    <row r="139" spans="2:27" x14ac:dyDescent="0.3">
      <c r="B139" s="150">
        <v>2020</v>
      </c>
      <c r="C139" s="220">
        <f>Parameters!E29</f>
        <v>0</v>
      </c>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68">
        <f t="shared" si="132"/>
        <v>0</v>
      </c>
    </row>
    <row r="140" spans="2:27" x14ac:dyDescent="0.3">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row>
    <row r="141" spans="2:27" x14ac:dyDescent="0.3">
      <c r="B141" s="84" t="s">
        <v>231</v>
      </c>
      <c r="C141" s="84"/>
      <c r="D141" s="147">
        <f>SUM(D116:D139)</f>
        <v>1529.8956342554029</v>
      </c>
      <c r="E141" s="147">
        <f t="shared" ref="E141:AA141" si="133">SUM(E116:E139)</f>
        <v>2964.1879502929919</v>
      </c>
      <c r="F141" s="147">
        <f t="shared" si="133"/>
        <v>3347.74088380068</v>
      </c>
      <c r="G141" s="147">
        <f t="shared" si="133"/>
        <v>3399.1643453242223</v>
      </c>
      <c r="H141" s="147">
        <f t="shared" si="133"/>
        <v>3425.9804600125399</v>
      </c>
      <c r="I141" s="147">
        <f t="shared" si="133"/>
        <v>3434.9232641202443</v>
      </c>
      <c r="J141" s="147">
        <f t="shared" si="133"/>
        <v>3449.0627028703516</v>
      </c>
      <c r="K141" s="147">
        <f t="shared" si="133"/>
        <v>3842.6828520278268</v>
      </c>
      <c r="L141" s="147">
        <f t="shared" si="133"/>
        <v>3979.28049126523</v>
      </c>
      <c r="M141" s="147">
        <f t="shared" si="133"/>
        <v>3999.3473335286963</v>
      </c>
      <c r="N141" s="147">
        <f t="shared" si="133"/>
        <v>4039.9198073786174</v>
      </c>
      <c r="O141" s="147">
        <f t="shared" si="133"/>
        <v>4041.1207337582237</v>
      </c>
      <c r="P141" s="147">
        <f t="shared" si="133"/>
        <v>4055.1820516795606</v>
      </c>
      <c r="Q141" s="147">
        <f t="shared" si="133"/>
        <v>4058.7198721796244</v>
      </c>
      <c r="R141" s="147">
        <f t="shared" si="133"/>
        <v>4153.3386728688301</v>
      </c>
      <c r="S141" s="147">
        <f t="shared" si="133"/>
        <v>4158.694559126955</v>
      </c>
      <c r="T141" s="147">
        <f t="shared" si="133"/>
        <v>4160.0013911402702</v>
      </c>
      <c r="U141" s="147">
        <f t="shared" si="133"/>
        <v>4163.9298946893032</v>
      </c>
      <c r="V141" s="147">
        <f t="shared" si="133"/>
        <v>4187.8510982595644</v>
      </c>
      <c r="W141" s="147">
        <f t="shared" si="133"/>
        <v>4208.6737515658424</v>
      </c>
      <c r="X141" s="147">
        <f t="shared" si="133"/>
        <v>4251.6603006711384</v>
      </c>
      <c r="Y141" s="147">
        <f t="shared" si="133"/>
        <v>4276.1328957643491</v>
      </c>
      <c r="Z141" s="147">
        <f t="shared" si="133"/>
        <v>4334.3654063968406</v>
      </c>
      <c r="AA141" s="147">
        <f t="shared" si="133"/>
        <v>4334.3654063968406</v>
      </c>
    </row>
    <row r="142" spans="2:27" ht="15" thickBot="1" x14ac:dyDescent="0.35">
      <c r="B142" s="85" t="s">
        <v>235</v>
      </c>
      <c r="C142" s="85"/>
      <c r="D142" s="148">
        <f>$C$11*D141</f>
        <v>0</v>
      </c>
      <c r="E142" s="148">
        <f t="shared" ref="E142" si="134">$C$11*E141</f>
        <v>0</v>
      </c>
      <c r="F142" s="148">
        <f t="shared" ref="F142" si="135">$C$11*F141</f>
        <v>0</v>
      </c>
      <c r="G142" s="148">
        <f t="shared" ref="G142" si="136">$C$11*G141</f>
        <v>0</v>
      </c>
      <c r="H142" s="148">
        <f t="shared" ref="H142" si="137">$C$11*H141</f>
        <v>0</v>
      </c>
      <c r="I142" s="148">
        <f t="shared" ref="I142" si="138">$C$11*I141</f>
        <v>0</v>
      </c>
      <c r="J142" s="148">
        <f t="shared" ref="J142" si="139">$C$11*J141</f>
        <v>0</v>
      </c>
      <c r="K142" s="148">
        <f t="shared" ref="K142" si="140">$C$11*K141</f>
        <v>0</v>
      </c>
      <c r="L142" s="148">
        <f t="shared" ref="L142" si="141">$C$11*L141</f>
        <v>0</v>
      </c>
      <c r="M142" s="148">
        <f t="shared" ref="M142" si="142">$C$11*M141</f>
        <v>0</v>
      </c>
      <c r="N142" s="148">
        <f t="shared" ref="N142" si="143">$C$11*N141</f>
        <v>0</v>
      </c>
      <c r="O142" s="148">
        <f t="shared" ref="O142" si="144">$C$11*O141</f>
        <v>0</v>
      </c>
      <c r="P142" s="148">
        <f t="shared" ref="P142" si="145">$C$11*P141</f>
        <v>0</v>
      </c>
      <c r="Q142" s="148">
        <f t="shared" ref="Q142" si="146">$C$11*Q141</f>
        <v>0</v>
      </c>
      <c r="R142" s="148">
        <f t="shared" ref="R142" si="147">$C$11*R141</f>
        <v>0</v>
      </c>
      <c r="S142" s="148">
        <f t="shared" ref="S142" si="148">$C$11*S141</f>
        <v>0</v>
      </c>
      <c r="T142" s="148">
        <f t="shared" ref="T142" si="149">$C$11*T141</f>
        <v>0</v>
      </c>
      <c r="U142" s="148">
        <f t="shared" ref="U142" si="150">$C$11*U141</f>
        <v>0</v>
      </c>
      <c r="V142" s="148">
        <f t="shared" ref="V142" si="151">$C$11*V141</f>
        <v>0</v>
      </c>
      <c r="W142" s="148">
        <f t="shared" ref="W142" si="152">$C$11*W141</f>
        <v>0</v>
      </c>
      <c r="X142" s="148">
        <f t="shared" ref="X142" si="153">$C$11*X141</f>
        <v>0</v>
      </c>
      <c r="Y142" s="148">
        <f t="shared" ref="Y142" si="154">$C$11*Y141</f>
        <v>0</v>
      </c>
      <c r="Z142" s="148">
        <f t="shared" ref="Z142" si="155">$C$11*Z141</f>
        <v>0</v>
      </c>
      <c r="AA142" s="148">
        <f t="shared" ref="AA142" si="156">$C$11*AA141</f>
        <v>0</v>
      </c>
    </row>
    <row r="143" spans="2:27" x14ac:dyDescent="0.3">
      <c r="B143" s="145" t="s">
        <v>239</v>
      </c>
      <c r="C143" s="84"/>
      <c r="D143" s="175">
        <f>D141+D142</f>
        <v>1529.8956342554029</v>
      </c>
      <c r="E143" s="175">
        <f t="shared" ref="E143:AA143" si="157">E141+E142</f>
        <v>2964.1879502929919</v>
      </c>
      <c r="F143" s="175">
        <f t="shared" si="157"/>
        <v>3347.74088380068</v>
      </c>
      <c r="G143" s="175">
        <f t="shared" si="157"/>
        <v>3399.1643453242223</v>
      </c>
      <c r="H143" s="175">
        <f t="shared" si="157"/>
        <v>3425.9804600125399</v>
      </c>
      <c r="I143" s="175">
        <f t="shared" si="157"/>
        <v>3434.9232641202443</v>
      </c>
      <c r="J143" s="175">
        <f t="shared" si="157"/>
        <v>3449.0627028703516</v>
      </c>
      <c r="K143" s="175">
        <f t="shared" si="157"/>
        <v>3842.6828520278268</v>
      </c>
      <c r="L143" s="175">
        <f t="shared" si="157"/>
        <v>3979.28049126523</v>
      </c>
      <c r="M143" s="175">
        <f t="shared" si="157"/>
        <v>3999.3473335286963</v>
      </c>
      <c r="N143" s="175">
        <f t="shared" si="157"/>
        <v>4039.9198073786174</v>
      </c>
      <c r="O143" s="175">
        <f t="shared" si="157"/>
        <v>4041.1207337582237</v>
      </c>
      <c r="P143" s="175">
        <f t="shared" si="157"/>
        <v>4055.1820516795606</v>
      </c>
      <c r="Q143" s="175">
        <f t="shared" si="157"/>
        <v>4058.7198721796244</v>
      </c>
      <c r="R143" s="175">
        <f t="shared" si="157"/>
        <v>4153.3386728688301</v>
      </c>
      <c r="S143" s="175">
        <f t="shared" si="157"/>
        <v>4158.694559126955</v>
      </c>
      <c r="T143" s="175">
        <f t="shared" si="157"/>
        <v>4160.0013911402702</v>
      </c>
      <c r="U143" s="175">
        <f t="shared" si="157"/>
        <v>4163.9298946893032</v>
      </c>
      <c r="V143" s="175">
        <f t="shared" si="157"/>
        <v>4187.8510982595644</v>
      </c>
      <c r="W143" s="175">
        <f t="shared" si="157"/>
        <v>4208.6737515658424</v>
      </c>
      <c r="X143" s="175">
        <f t="shared" si="157"/>
        <v>4251.6603006711384</v>
      </c>
      <c r="Y143" s="175">
        <f t="shared" si="157"/>
        <v>4276.1328957643491</v>
      </c>
      <c r="Z143" s="175">
        <f t="shared" si="157"/>
        <v>4334.3654063968406</v>
      </c>
      <c r="AA143" s="175">
        <f t="shared" si="157"/>
        <v>4334.3654063968406</v>
      </c>
    </row>
    <row r="144" spans="2:27" x14ac:dyDescent="0.3">
      <c r="B144" s="174" t="s">
        <v>247</v>
      </c>
      <c r="C144" s="84"/>
      <c r="D144" s="173">
        <f>D143/D$15</f>
        <v>5221.6240864444235</v>
      </c>
      <c r="E144" s="173">
        <f t="shared" ref="E144" si="158">E143/E$15</f>
        <v>9542.4904789524426</v>
      </c>
      <c r="F144" s="173">
        <f t="shared" ref="F144" si="159">F143/F$15</f>
        <v>10165.296111645812</v>
      </c>
      <c r="G144" s="173">
        <f t="shared" ref="G144" si="160">G143/G$15</f>
        <v>9735.3722159832214</v>
      </c>
      <c r="H144" s="173">
        <f t="shared" ref="H144" si="161">H143/H$15</f>
        <v>9255.0225187036776</v>
      </c>
      <c r="I144" s="173">
        <f t="shared" ref="I144" si="162">I143/I$15</f>
        <v>8752.2927897402915</v>
      </c>
      <c r="J144" s="173">
        <f t="shared" ref="J144" si="163">J143/J$15</f>
        <v>8289.3044006147084</v>
      </c>
      <c r="K144" s="173">
        <f t="shared" ref="K144" si="164">K143/K$15</f>
        <v>8710.9142946194988</v>
      </c>
      <c r="L144" s="173">
        <f t="shared" ref="L144" si="165">L143/L$15</f>
        <v>8508.3618440583159</v>
      </c>
      <c r="M144" s="173">
        <f t="shared" ref="M144" si="166">M143/M$15</f>
        <v>8065.712207000428</v>
      </c>
      <c r="N144" s="173">
        <f t="shared" ref="N144" si="167">N143/N$15</f>
        <v>7684.9057088099735</v>
      </c>
      <c r="O144" s="173">
        <f t="shared" ref="O144" si="168">O143/O$15</f>
        <v>7250.698133917158</v>
      </c>
      <c r="P144" s="173">
        <f t="shared" ref="P144" si="169">P143/P$15</f>
        <v>6862.7875548855509</v>
      </c>
      <c r="Q144" s="173">
        <f t="shared" ref="Q144" si="170">Q143/Q$15</f>
        <v>6478.7538064438804</v>
      </c>
      <c r="R144" s="173">
        <f t="shared" ref="R144" si="171">R143/R$15</f>
        <v>6253.3386010424365</v>
      </c>
      <c r="S144" s="173">
        <f t="shared" ref="S144" si="172">S143/S$15</f>
        <v>5905.8691908170094</v>
      </c>
      <c r="T144" s="173">
        <f t="shared" ref="T144" si="173">T143/T$15</f>
        <v>5572.274152610632</v>
      </c>
      <c r="U144" s="173">
        <f t="shared" ref="U144" si="174">U143/U$15</f>
        <v>5260.8341238056737</v>
      </c>
      <c r="V144" s="173">
        <f t="shared" ref="V144" si="175">V143/V$15</f>
        <v>4990.6214780692799</v>
      </c>
      <c r="W144" s="173">
        <f t="shared" ref="W144" si="176">W143/W$15</f>
        <v>4730.6504732769954</v>
      </c>
      <c r="X144" s="173">
        <f t="shared" ref="X144" si="177">X143/X$15</f>
        <v>4507.6102507715404</v>
      </c>
      <c r="Y144" s="173">
        <f t="shared" ref="Y144" si="178">Y143/Y$15</f>
        <v>4276.1328957643491</v>
      </c>
      <c r="Z144" s="173">
        <f t="shared" ref="Z144" si="179">Z143/Z$15</f>
        <v>4088.2525998838337</v>
      </c>
      <c r="AA144" s="173">
        <f t="shared" ref="AA144" si="180">AA143/AA$15</f>
        <v>3856.1145065872793</v>
      </c>
    </row>
    <row r="146" spans="2:27" x14ac:dyDescent="0.3">
      <c r="B146" s="161" t="s">
        <v>243</v>
      </c>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row>
    <row r="147" spans="2:27" ht="15" thickBot="1" x14ac:dyDescent="0.35">
      <c r="B147" s="86"/>
      <c r="C147" s="86" t="s">
        <v>231</v>
      </c>
      <c r="D147" s="86">
        <v>1997</v>
      </c>
      <c r="E147" s="86">
        <v>1998</v>
      </c>
      <c r="F147" s="86">
        <v>1999</v>
      </c>
      <c r="G147" s="86">
        <v>2000</v>
      </c>
      <c r="H147" s="86">
        <v>2001</v>
      </c>
      <c r="I147" s="86">
        <v>2002</v>
      </c>
      <c r="J147" s="86">
        <v>2003</v>
      </c>
      <c r="K147" s="86">
        <v>2004</v>
      </c>
      <c r="L147" s="86">
        <v>2005</v>
      </c>
      <c r="M147" s="86">
        <v>2006</v>
      </c>
      <c r="N147" s="86">
        <v>2007</v>
      </c>
      <c r="O147" s="86">
        <v>2008</v>
      </c>
      <c r="P147" s="86">
        <v>2009</v>
      </c>
      <c r="Q147" s="86">
        <v>2010</v>
      </c>
      <c r="R147" s="86">
        <v>2011</v>
      </c>
      <c r="S147" s="86">
        <v>2012</v>
      </c>
      <c r="T147" s="86">
        <v>2013</v>
      </c>
      <c r="U147" s="86">
        <v>2014</v>
      </c>
      <c r="V147" s="86">
        <v>2015</v>
      </c>
      <c r="W147" s="86">
        <v>2016</v>
      </c>
      <c r="X147" s="86">
        <v>2017</v>
      </c>
      <c r="Y147" s="86">
        <v>2018</v>
      </c>
      <c r="Z147" s="86">
        <v>2019</v>
      </c>
      <c r="AA147" s="86">
        <v>2020</v>
      </c>
    </row>
    <row r="148" spans="2:27" x14ac:dyDescent="0.3">
      <c r="B148" s="164">
        <v>1997</v>
      </c>
      <c r="C148" s="218">
        <f>Parameters!F6</f>
        <v>0.21231999999999998</v>
      </c>
      <c r="D148" s="169">
        <f>PMT($C$10,$C$9,-$C148)</f>
        <v>1.4442357540443408E-2</v>
      </c>
      <c r="E148" s="169">
        <f t="shared" ref="E148:AA163" si="181">PMT($C$10,$C$9,-$C148)</f>
        <v>1.4442357540443408E-2</v>
      </c>
      <c r="F148" s="169">
        <f t="shared" si="181"/>
        <v>1.4442357540443408E-2</v>
      </c>
      <c r="G148" s="169">
        <f t="shared" si="181"/>
        <v>1.4442357540443408E-2</v>
      </c>
      <c r="H148" s="169">
        <f t="shared" si="181"/>
        <v>1.4442357540443408E-2</v>
      </c>
      <c r="I148" s="169">
        <f t="shared" si="181"/>
        <v>1.4442357540443408E-2</v>
      </c>
      <c r="J148" s="169">
        <f t="shared" si="181"/>
        <v>1.4442357540443408E-2</v>
      </c>
      <c r="K148" s="169">
        <f t="shared" si="181"/>
        <v>1.4442357540443408E-2</v>
      </c>
      <c r="L148" s="169">
        <f t="shared" si="181"/>
        <v>1.4442357540443408E-2</v>
      </c>
      <c r="M148" s="169">
        <f t="shared" si="181"/>
        <v>1.4442357540443408E-2</v>
      </c>
      <c r="N148" s="169">
        <f t="shared" si="181"/>
        <v>1.4442357540443408E-2</v>
      </c>
      <c r="O148" s="169">
        <f t="shared" si="181"/>
        <v>1.4442357540443408E-2</v>
      </c>
      <c r="P148" s="169">
        <f t="shared" si="181"/>
        <v>1.4442357540443408E-2</v>
      </c>
      <c r="Q148" s="169">
        <f t="shared" si="181"/>
        <v>1.4442357540443408E-2</v>
      </c>
      <c r="R148" s="169">
        <f t="shared" si="181"/>
        <v>1.4442357540443408E-2</v>
      </c>
      <c r="S148" s="169">
        <f t="shared" si="181"/>
        <v>1.4442357540443408E-2</v>
      </c>
      <c r="T148" s="169">
        <f t="shared" si="181"/>
        <v>1.4442357540443408E-2</v>
      </c>
      <c r="U148" s="169">
        <f t="shared" si="181"/>
        <v>1.4442357540443408E-2</v>
      </c>
      <c r="V148" s="169">
        <f t="shared" si="181"/>
        <v>1.4442357540443408E-2</v>
      </c>
      <c r="W148" s="169">
        <f t="shared" si="181"/>
        <v>1.4442357540443408E-2</v>
      </c>
      <c r="X148" s="169">
        <f t="shared" si="181"/>
        <v>1.4442357540443408E-2</v>
      </c>
      <c r="Y148" s="169">
        <f t="shared" si="181"/>
        <v>1.4442357540443408E-2</v>
      </c>
      <c r="Z148" s="169">
        <f t="shared" si="181"/>
        <v>1.4442357540443408E-2</v>
      </c>
      <c r="AA148" s="169">
        <f t="shared" si="181"/>
        <v>1.4442357540443408E-2</v>
      </c>
    </row>
    <row r="149" spans="2:27" x14ac:dyDescent="0.3">
      <c r="B149" s="150">
        <v>1998</v>
      </c>
      <c r="C149" s="219">
        <f>Parameters!F7</f>
        <v>37.261490000000002</v>
      </c>
      <c r="D149" s="170"/>
      <c r="E149" s="168">
        <f t="shared" si="181"/>
        <v>2.5345881738397549</v>
      </c>
      <c r="F149" s="168">
        <f t="shared" si="181"/>
        <v>2.5345881738397549</v>
      </c>
      <c r="G149" s="168">
        <f t="shared" si="181"/>
        <v>2.5345881738397549</v>
      </c>
      <c r="H149" s="168">
        <f t="shared" si="181"/>
        <v>2.5345881738397549</v>
      </c>
      <c r="I149" s="168">
        <f t="shared" si="181"/>
        <v>2.5345881738397549</v>
      </c>
      <c r="J149" s="168">
        <f t="shared" si="181"/>
        <v>2.5345881738397549</v>
      </c>
      <c r="K149" s="168">
        <f t="shared" si="181"/>
        <v>2.5345881738397549</v>
      </c>
      <c r="L149" s="168">
        <f t="shared" si="181"/>
        <v>2.5345881738397549</v>
      </c>
      <c r="M149" s="168">
        <f t="shared" si="181"/>
        <v>2.5345881738397549</v>
      </c>
      <c r="N149" s="168">
        <f t="shared" si="181"/>
        <v>2.5345881738397549</v>
      </c>
      <c r="O149" s="168">
        <f t="shared" si="181"/>
        <v>2.5345881738397549</v>
      </c>
      <c r="P149" s="168">
        <f t="shared" si="181"/>
        <v>2.5345881738397549</v>
      </c>
      <c r="Q149" s="168">
        <f t="shared" si="181"/>
        <v>2.5345881738397549</v>
      </c>
      <c r="R149" s="168">
        <f t="shared" si="181"/>
        <v>2.5345881738397549</v>
      </c>
      <c r="S149" s="168">
        <f t="shared" si="181"/>
        <v>2.5345881738397549</v>
      </c>
      <c r="T149" s="168">
        <f t="shared" si="181"/>
        <v>2.5345881738397549</v>
      </c>
      <c r="U149" s="168">
        <f t="shared" si="181"/>
        <v>2.5345881738397549</v>
      </c>
      <c r="V149" s="168">
        <f t="shared" si="181"/>
        <v>2.5345881738397549</v>
      </c>
      <c r="W149" s="168">
        <f t="shared" si="181"/>
        <v>2.5345881738397549</v>
      </c>
      <c r="X149" s="168">
        <f t="shared" si="181"/>
        <v>2.5345881738397549</v>
      </c>
      <c r="Y149" s="168">
        <f t="shared" si="181"/>
        <v>2.5345881738397549</v>
      </c>
      <c r="Z149" s="168">
        <f t="shared" si="181"/>
        <v>2.5345881738397549</v>
      </c>
      <c r="AA149" s="168">
        <f t="shared" si="181"/>
        <v>2.5345881738397549</v>
      </c>
    </row>
    <row r="150" spans="2:27" x14ac:dyDescent="0.3">
      <c r="B150" s="150">
        <v>1999</v>
      </c>
      <c r="C150" s="219">
        <f>Parameters!F8</f>
        <v>3264.6980800000001</v>
      </c>
      <c r="D150" s="170"/>
      <c r="E150" s="170"/>
      <c r="F150" s="168">
        <f t="shared" si="181"/>
        <v>222.0701626458135</v>
      </c>
      <c r="G150" s="168">
        <f t="shared" si="181"/>
        <v>222.0701626458135</v>
      </c>
      <c r="H150" s="168">
        <f t="shared" si="181"/>
        <v>222.0701626458135</v>
      </c>
      <c r="I150" s="168">
        <f t="shared" si="181"/>
        <v>222.0701626458135</v>
      </c>
      <c r="J150" s="168">
        <f t="shared" si="181"/>
        <v>222.0701626458135</v>
      </c>
      <c r="K150" s="168">
        <f t="shared" si="181"/>
        <v>222.0701626458135</v>
      </c>
      <c r="L150" s="168">
        <f t="shared" si="181"/>
        <v>222.0701626458135</v>
      </c>
      <c r="M150" s="168">
        <f t="shared" si="181"/>
        <v>222.0701626458135</v>
      </c>
      <c r="N150" s="168">
        <f t="shared" si="181"/>
        <v>222.0701626458135</v>
      </c>
      <c r="O150" s="168">
        <f t="shared" si="181"/>
        <v>222.0701626458135</v>
      </c>
      <c r="P150" s="168">
        <f t="shared" si="181"/>
        <v>222.0701626458135</v>
      </c>
      <c r="Q150" s="168">
        <f t="shared" si="181"/>
        <v>222.0701626458135</v>
      </c>
      <c r="R150" s="168">
        <f t="shared" si="181"/>
        <v>222.0701626458135</v>
      </c>
      <c r="S150" s="168">
        <f t="shared" si="181"/>
        <v>222.0701626458135</v>
      </c>
      <c r="T150" s="168">
        <f t="shared" si="181"/>
        <v>222.0701626458135</v>
      </c>
      <c r="U150" s="168">
        <f t="shared" si="181"/>
        <v>222.0701626458135</v>
      </c>
      <c r="V150" s="168">
        <f t="shared" si="181"/>
        <v>222.0701626458135</v>
      </c>
      <c r="W150" s="168">
        <f t="shared" si="181"/>
        <v>222.0701626458135</v>
      </c>
      <c r="X150" s="168">
        <f t="shared" si="181"/>
        <v>222.0701626458135</v>
      </c>
      <c r="Y150" s="168">
        <f t="shared" si="181"/>
        <v>222.0701626458135</v>
      </c>
      <c r="Z150" s="168">
        <f t="shared" si="181"/>
        <v>222.0701626458135</v>
      </c>
      <c r="AA150" s="168">
        <f t="shared" si="181"/>
        <v>222.0701626458135</v>
      </c>
    </row>
    <row r="151" spans="2:27" x14ac:dyDescent="0.3">
      <c r="B151" s="150">
        <v>2000</v>
      </c>
      <c r="C151" s="219">
        <f>Parameters!F9</f>
        <v>0</v>
      </c>
      <c r="D151" s="170"/>
      <c r="E151" s="170"/>
      <c r="F151" s="170"/>
      <c r="G151" s="168">
        <f t="shared" si="181"/>
        <v>0</v>
      </c>
      <c r="H151" s="168">
        <f t="shared" si="181"/>
        <v>0</v>
      </c>
      <c r="I151" s="168">
        <f t="shared" si="181"/>
        <v>0</v>
      </c>
      <c r="J151" s="168">
        <f t="shared" si="181"/>
        <v>0</v>
      </c>
      <c r="K151" s="168">
        <f t="shared" si="181"/>
        <v>0</v>
      </c>
      <c r="L151" s="168">
        <f t="shared" si="181"/>
        <v>0</v>
      </c>
      <c r="M151" s="168">
        <f t="shared" si="181"/>
        <v>0</v>
      </c>
      <c r="N151" s="168">
        <f t="shared" si="181"/>
        <v>0</v>
      </c>
      <c r="O151" s="168">
        <f t="shared" si="181"/>
        <v>0</v>
      </c>
      <c r="P151" s="168">
        <f t="shared" si="181"/>
        <v>0</v>
      </c>
      <c r="Q151" s="168">
        <f t="shared" si="181"/>
        <v>0</v>
      </c>
      <c r="R151" s="168">
        <f t="shared" si="181"/>
        <v>0</v>
      </c>
      <c r="S151" s="168">
        <f t="shared" si="181"/>
        <v>0</v>
      </c>
      <c r="T151" s="168">
        <f t="shared" si="181"/>
        <v>0</v>
      </c>
      <c r="U151" s="168">
        <f t="shared" si="181"/>
        <v>0</v>
      </c>
      <c r="V151" s="168">
        <f t="shared" si="181"/>
        <v>0</v>
      </c>
      <c r="W151" s="168">
        <f t="shared" si="181"/>
        <v>0</v>
      </c>
      <c r="X151" s="168">
        <f t="shared" si="181"/>
        <v>0</v>
      </c>
      <c r="Y151" s="168">
        <f t="shared" si="181"/>
        <v>0</v>
      </c>
      <c r="Z151" s="168">
        <f t="shared" si="181"/>
        <v>0</v>
      </c>
      <c r="AA151" s="168">
        <f t="shared" si="181"/>
        <v>0</v>
      </c>
    </row>
    <row r="152" spans="2:27" x14ac:dyDescent="0.3">
      <c r="B152" s="150">
        <v>2001</v>
      </c>
      <c r="C152" s="219">
        <f>Parameters!F10</f>
        <v>2220.2208500000002</v>
      </c>
      <c r="D152" s="170"/>
      <c r="E152" s="170"/>
      <c r="F152" s="170"/>
      <c r="G152" s="170"/>
      <c r="H152" s="168">
        <f t="shared" si="181"/>
        <v>151.02309407708731</v>
      </c>
      <c r="I152" s="168">
        <f t="shared" si="181"/>
        <v>151.02309407708731</v>
      </c>
      <c r="J152" s="168">
        <f t="shared" si="181"/>
        <v>151.02309407708731</v>
      </c>
      <c r="K152" s="168">
        <f t="shared" si="181"/>
        <v>151.02309407708731</v>
      </c>
      <c r="L152" s="168">
        <f t="shared" si="181"/>
        <v>151.02309407708731</v>
      </c>
      <c r="M152" s="168">
        <f t="shared" si="181"/>
        <v>151.02309407708731</v>
      </c>
      <c r="N152" s="168">
        <f t="shared" si="181"/>
        <v>151.02309407708731</v>
      </c>
      <c r="O152" s="168">
        <f t="shared" si="181"/>
        <v>151.02309407708731</v>
      </c>
      <c r="P152" s="168">
        <f t="shared" si="181"/>
        <v>151.02309407708731</v>
      </c>
      <c r="Q152" s="168">
        <f t="shared" si="181"/>
        <v>151.02309407708731</v>
      </c>
      <c r="R152" s="168">
        <f t="shared" si="181"/>
        <v>151.02309407708731</v>
      </c>
      <c r="S152" s="168">
        <f t="shared" si="181"/>
        <v>151.02309407708731</v>
      </c>
      <c r="T152" s="168">
        <f t="shared" si="181"/>
        <v>151.02309407708731</v>
      </c>
      <c r="U152" s="168">
        <f t="shared" si="181"/>
        <v>151.02309407708731</v>
      </c>
      <c r="V152" s="168">
        <f t="shared" si="181"/>
        <v>151.02309407708731</v>
      </c>
      <c r="W152" s="168">
        <f t="shared" si="181"/>
        <v>151.02309407708731</v>
      </c>
      <c r="X152" s="168">
        <f t="shared" si="181"/>
        <v>151.02309407708731</v>
      </c>
      <c r="Y152" s="168">
        <f t="shared" si="181"/>
        <v>151.02309407708731</v>
      </c>
      <c r="Z152" s="168">
        <f t="shared" si="181"/>
        <v>151.02309407708731</v>
      </c>
      <c r="AA152" s="168">
        <f t="shared" si="181"/>
        <v>151.02309407708731</v>
      </c>
    </row>
    <row r="153" spans="2:27" x14ac:dyDescent="0.3">
      <c r="B153" s="150">
        <v>2002</v>
      </c>
      <c r="C153" s="219">
        <f>Parameters!F11</f>
        <v>762.29038000000014</v>
      </c>
      <c r="D153" s="170"/>
      <c r="E153" s="170"/>
      <c r="F153" s="170"/>
      <c r="G153" s="170"/>
      <c r="H153" s="170"/>
      <c r="I153" s="168">
        <f t="shared" si="181"/>
        <v>51.852252343634483</v>
      </c>
      <c r="J153" s="168">
        <f t="shared" si="181"/>
        <v>51.852252343634483</v>
      </c>
      <c r="K153" s="168">
        <f t="shared" si="181"/>
        <v>51.852252343634483</v>
      </c>
      <c r="L153" s="168">
        <f t="shared" si="181"/>
        <v>51.852252343634483</v>
      </c>
      <c r="M153" s="168">
        <f t="shared" si="181"/>
        <v>51.852252343634483</v>
      </c>
      <c r="N153" s="168">
        <f t="shared" si="181"/>
        <v>51.852252343634483</v>
      </c>
      <c r="O153" s="168">
        <f t="shared" si="181"/>
        <v>51.852252343634483</v>
      </c>
      <c r="P153" s="168">
        <f t="shared" si="181"/>
        <v>51.852252343634483</v>
      </c>
      <c r="Q153" s="168">
        <f t="shared" si="181"/>
        <v>51.852252343634483</v>
      </c>
      <c r="R153" s="168">
        <f t="shared" si="181"/>
        <v>51.852252343634483</v>
      </c>
      <c r="S153" s="168">
        <f t="shared" si="181"/>
        <v>51.852252343634483</v>
      </c>
      <c r="T153" s="168">
        <f t="shared" si="181"/>
        <v>51.852252343634483</v>
      </c>
      <c r="U153" s="168">
        <f t="shared" si="181"/>
        <v>51.852252343634483</v>
      </c>
      <c r="V153" s="168">
        <f t="shared" si="181"/>
        <v>51.852252343634483</v>
      </c>
      <c r="W153" s="168">
        <f t="shared" si="181"/>
        <v>51.852252343634483</v>
      </c>
      <c r="X153" s="168">
        <f t="shared" si="181"/>
        <v>51.852252343634483</v>
      </c>
      <c r="Y153" s="168">
        <f t="shared" si="181"/>
        <v>51.852252343634483</v>
      </c>
      <c r="Z153" s="168">
        <f t="shared" si="181"/>
        <v>51.852252343634483</v>
      </c>
      <c r="AA153" s="168">
        <f t="shared" si="181"/>
        <v>51.852252343634483</v>
      </c>
    </row>
    <row r="154" spans="2:27" x14ac:dyDescent="0.3">
      <c r="B154" s="150">
        <v>2003</v>
      </c>
      <c r="C154" s="219">
        <f>Parameters!F12</f>
        <v>2808.7215300000003</v>
      </c>
      <c r="D154" s="170"/>
      <c r="E154" s="170"/>
      <c r="F154" s="170"/>
      <c r="G154" s="170"/>
      <c r="H154" s="170"/>
      <c r="I154" s="170"/>
      <c r="J154" s="168">
        <f t="shared" si="181"/>
        <v>191.05388360870975</v>
      </c>
      <c r="K154" s="168">
        <f t="shared" si="181"/>
        <v>191.05388360870975</v>
      </c>
      <c r="L154" s="168">
        <f t="shared" si="181"/>
        <v>191.05388360870975</v>
      </c>
      <c r="M154" s="168">
        <f t="shared" si="181"/>
        <v>191.05388360870975</v>
      </c>
      <c r="N154" s="168">
        <f t="shared" si="181"/>
        <v>191.05388360870975</v>
      </c>
      <c r="O154" s="168">
        <f t="shared" si="181"/>
        <v>191.05388360870975</v>
      </c>
      <c r="P154" s="168">
        <f t="shared" si="181"/>
        <v>191.05388360870975</v>
      </c>
      <c r="Q154" s="168">
        <f t="shared" si="181"/>
        <v>191.05388360870975</v>
      </c>
      <c r="R154" s="168">
        <f t="shared" si="181"/>
        <v>191.05388360870975</v>
      </c>
      <c r="S154" s="168">
        <f t="shared" si="181"/>
        <v>191.05388360870975</v>
      </c>
      <c r="T154" s="168">
        <f t="shared" si="181"/>
        <v>191.05388360870975</v>
      </c>
      <c r="U154" s="168">
        <f t="shared" si="181"/>
        <v>191.05388360870975</v>
      </c>
      <c r="V154" s="168">
        <f t="shared" si="181"/>
        <v>191.05388360870975</v>
      </c>
      <c r="W154" s="168">
        <f t="shared" si="181"/>
        <v>191.05388360870975</v>
      </c>
      <c r="X154" s="168">
        <f t="shared" si="181"/>
        <v>191.05388360870975</v>
      </c>
      <c r="Y154" s="168">
        <f t="shared" si="181"/>
        <v>191.05388360870975</v>
      </c>
      <c r="Z154" s="168">
        <f t="shared" si="181"/>
        <v>191.05388360870975</v>
      </c>
      <c r="AA154" s="168">
        <f t="shared" si="181"/>
        <v>191.05388360870975</v>
      </c>
    </row>
    <row r="155" spans="2:27" x14ac:dyDescent="0.3">
      <c r="B155" s="150">
        <v>2004</v>
      </c>
      <c r="C155" s="219">
        <f>Parameters!F13</f>
        <v>266.47809999999998</v>
      </c>
      <c r="D155" s="170"/>
      <c r="E155" s="170"/>
      <c r="F155" s="170"/>
      <c r="G155" s="170"/>
      <c r="H155" s="170"/>
      <c r="I155" s="170"/>
      <c r="J155" s="170"/>
      <c r="K155" s="168">
        <f t="shared" si="181"/>
        <v>18.126281070544614</v>
      </c>
      <c r="L155" s="168">
        <f t="shared" si="181"/>
        <v>18.126281070544614</v>
      </c>
      <c r="M155" s="168">
        <f t="shared" si="181"/>
        <v>18.126281070544614</v>
      </c>
      <c r="N155" s="168">
        <f t="shared" si="181"/>
        <v>18.126281070544614</v>
      </c>
      <c r="O155" s="168">
        <f t="shared" si="181"/>
        <v>18.126281070544614</v>
      </c>
      <c r="P155" s="168">
        <f t="shared" si="181"/>
        <v>18.126281070544614</v>
      </c>
      <c r="Q155" s="168">
        <f t="shared" si="181"/>
        <v>18.126281070544614</v>
      </c>
      <c r="R155" s="168">
        <f t="shared" si="181"/>
        <v>18.126281070544614</v>
      </c>
      <c r="S155" s="168">
        <f t="shared" si="181"/>
        <v>18.126281070544614</v>
      </c>
      <c r="T155" s="168">
        <f t="shared" si="181"/>
        <v>18.126281070544614</v>
      </c>
      <c r="U155" s="168">
        <f t="shared" si="181"/>
        <v>18.126281070544614</v>
      </c>
      <c r="V155" s="168">
        <f t="shared" si="181"/>
        <v>18.126281070544614</v>
      </c>
      <c r="W155" s="168">
        <f t="shared" si="181"/>
        <v>18.126281070544614</v>
      </c>
      <c r="X155" s="168">
        <f t="shared" si="181"/>
        <v>18.126281070544614</v>
      </c>
      <c r="Y155" s="168">
        <f t="shared" si="181"/>
        <v>18.126281070544614</v>
      </c>
      <c r="Z155" s="168">
        <f t="shared" si="181"/>
        <v>18.126281070544614</v>
      </c>
      <c r="AA155" s="168">
        <f t="shared" si="181"/>
        <v>18.126281070544614</v>
      </c>
    </row>
    <row r="156" spans="2:27" x14ac:dyDescent="0.3">
      <c r="B156" s="150">
        <v>2005</v>
      </c>
      <c r="C156" s="219">
        <f>Parameters!F14</f>
        <v>198.50037000000003</v>
      </c>
      <c r="D156" s="170"/>
      <c r="E156" s="170"/>
      <c r="F156" s="170"/>
      <c r="G156" s="170"/>
      <c r="H156" s="170"/>
      <c r="I156" s="170"/>
      <c r="J156" s="170"/>
      <c r="K156" s="170"/>
      <c r="L156" s="168">
        <f t="shared" si="181"/>
        <v>13.502323452573037</v>
      </c>
      <c r="M156" s="168">
        <f t="shared" si="181"/>
        <v>13.502323452573037</v>
      </c>
      <c r="N156" s="168">
        <f t="shared" si="181"/>
        <v>13.502323452573037</v>
      </c>
      <c r="O156" s="168">
        <f t="shared" si="181"/>
        <v>13.502323452573037</v>
      </c>
      <c r="P156" s="168">
        <f t="shared" si="181"/>
        <v>13.502323452573037</v>
      </c>
      <c r="Q156" s="168">
        <f t="shared" si="181"/>
        <v>13.502323452573037</v>
      </c>
      <c r="R156" s="168">
        <f t="shared" si="181"/>
        <v>13.502323452573037</v>
      </c>
      <c r="S156" s="168">
        <f t="shared" si="181"/>
        <v>13.502323452573037</v>
      </c>
      <c r="T156" s="168">
        <f t="shared" si="181"/>
        <v>13.502323452573037</v>
      </c>
      <c r="U156" s="168">
        <f t="shared" si="181"/>
        <v>13.502323452573037</v>
      </c>
      <c r="V156" s="168">
        <f t="shared" si="181"/>
        <v>13.502323452573037</v>
      </c>
      <c r="W156" s="168">
        <f t="shared" si="181"/>
        <v>13.502323452573037</v>
      </c>
      <c r="X156" s="168">
        <f t="shared" si="181"/>
        <v>13.502323452573037</v>
      </c>
      <c r="Y156" s="168">
        <f t="shared" si="181"/>
        <v>13.502323452573037</v>
      </c>
      <c r="Z156" s="168">
        <f t="shared" si="181"/>
        <v>13.502323452573037</v>
      </c>
      <c r="AA156" s="168">
        <f t="shared" si="181"/>
        <v>13.502323452573037</v>
      </c>
    </row>
    <row r="157" spans="2:27" x14ac:dyDescent="0.3">
      <c r="B157" s="150">
        <v>2006</v>
      </c>
      <c r="C157" s="219">
        <f>Parameters!F15</f>
        <v>98.610129999999984</v>
      </c>
      <c r="D157" s="170"/>
      <c r="E157" s="170"/>
      <c r="F157" s="170"/>
      <c r="G157" s="170"/>
      <c r="H157" s="170"/>
      <c r="I157" s="170"/>
      <c r="J157" s="170"/>
      <c r="K157" s="170"/>
      <c r="L157" s="170"/>
      <c r="M157" s="168">
        <f t="shared" si="181"/>
        <v>6.7076241266465928</v>
      </c>
      <c r="N157" s="168">
        <f t="shared" si="181"/>
        <v>6.7076241266465928</v>
      </c>
      <c r="O157" s="168">
        <f t="shared" si="181"/>
        <v>6.7076241266465928</v>
      </c>
      <c r="P157" s="168">
        <f t="shared" si="181"/>
        <v>6.7076241266465928</v>
      </c>
      <c r="Q157" s="168">
        <f t="shared" si="181"/>
        <v>6.7076241266465928</v>
      </c>
      <c r="R157" s="168">
        <f t="shared" si="181"/>
        <v>6.7076241266465928</v>
      </c>
      <c r="S157" s="168">
        <f t="shared" si="181"/>
        <v>6.7076241266465928</v>
      </c>
      <c r="T157" s="168">
        <f t="shared" si="181"/>
        <v>6.7076241266465928</v>
      </c>
      <c r="U157" s="168">
        <f t="shared" si="181"/>
        <v>6.7076241266465928</v>
      </c>
      <c r="V157" s="168">
        <f t="shared" si="181"/>
        <v>6.7076241266465928</v>
      </c>
      <c r="W157" s="168">
        <f t="shared" si="181"/>
        <v>6.7076241266465928</v>
      </c>
      <c r="X157" s="168">
        <f t="shared" si="181"/>
        <v>6.7076241266465928</v>
      </c>
      <c r="Y157" s="168">
        <f t="shared" si="181"/>
        <v>6.7076241266465928</v>
      </c>
      <c r="Z157" s="168">
        <f t="shared" si="181"/>
        <v>6.7076241266465928</v>
      </c>
      <c r="AA157" s="168">
        <f t="shared" si="181"/>
        <v>6.7076241266465928</v>
      </c>
    </row>
    <row r="158" spans="2:27" x14ac:dyDescent="0.3">
      <c r="B158" s="150">
        <v>2007</v>
      </c>
      <c r="C158" s="219">
        <f>Parameters!F16</f>
        <v>14.351940000000001</v>
      </c>
      <c r="D158" s="170"/>
      <c r="E158" s="170"/>
      <c r="F158" s="170"/>
      <c r="G158" s="170"/>
      <c r="H158" s="170"/>
      <c r="I158" s="170"/>
      <c r="J158" s="170"/>
      <c r="K158" s="170"/>
      <c r="L158" s="170"/>
      <c r="M158" s="170"/>
      <c r="N158" s="168">
        <f t="shared" si="181"/>
        <v>0.97624269441876133</v>
      </c>
      <c r="O158" s="168">
        <f t="shared" si="181"/>
        <v>0.97624269441876133</v>
      </c>
      <c r="P158" s="168">
        <f t="shared" si="181"/>
        <v>0.97624269441876133</v>
      </c>
      <c r="Q158" s="168">
        <f t="shared" si="181"/>
        <v>0.97624269441876133</v>
      </c>
      <c r="R158" s="168">
        <f t="shared" si="181"/>
        <v>0.97624269441876133</v>
      </c>
      <c r="S158" s="168">
        <f t="shared" si="181"/>
        <v>0.97624269441876133</v>
      </c>
      <c r="T158" s="168">
        <f t="shared" si="181"/>
        <v>0.97624269441876133</v>
      </c>
      <c r="U158" s="168">
        <f t="shared" si="181"/>
        <v>0.97624269441876133</v>
      </c>
      <c r="V158" s="168">
        <f t="shared" si="181"/>
        <v>0.97624269441876133</v>
      </c>
      <c r="W158" s="168">
        <f t="shared" si="181"/>
        <v>0.97624269441876133</v>
      </c>
      <c r="X158" s="168">
        <f t="shared" si="181"/>
        <v>0.97624269441876133</v>
      </c>
      <c r="Y158" s="168">
        <f t="shared" si="181"/>
        <v>0.97624269441876133</v>
      </c>
      <c r="Z158" s="168">
        <f t="shared" si="181"/>
        <v>0.97624269441876133</v>
      </c>
      <c r="AA158" s="168">
        <f t="shared" si="181"/>
        <v>0.97624269441876133</v>
      </c>
    </row>
    <row r="159" spans="2:27" x14ac:dyDescent="0.3">
      <c r="B159" s="150">
        <v>2008</v>
      </c>
      <c r="C159" s="219">
        <f>Parameters!F17</f>
        <v>23.855250000000002</v>
      </c>
      <c r="D159" s="170"/>
      <c r="E159" s="170"/>
      <c r="F159" s="170"/>
      <c r="G159" s="170"/>
      <c r="H159" s="170"/>
      <c r="I159" s="170"/>
      <c r="J159" s="170"/>
      <c r="K159" s="170"/>
      <c r="L159" s="170"/>
      <c r="M159" s="170"/>
      <c r="N159" s="170"/>
      <c r="O159" s="168">
        <f t="shared" si="181"/>
        <v>1.6226735574447186</v>
      </c>
      <c r="P159" s="168">
        <f t="shared" si="181"/>
        <v>1.6226735574447186</v>
      </c>
      <c r="Q159" s="168">
        <f t="shared" si="181"/>
        <v>1.6226735574447186</v>
      </c>
      <c r="R159" s="168">
        <f t="shared" si="181"/>
        <v>1.6226735574447186</v>
      </c>
      <c r="S159" s="168">
        <f t="shared" si="181"/>
        <v>1.6226735574447186</v>
      </c>
      <c r="T159" s="168">
        <f t="shared" si="181"/>
        <v>1.6226735574447186</v>
      </c>
      <c r="U159" s="168">
        <f t="shared" si="181"/>
        <v>1.6226735574447186</v>
      </c>
      <c r="V159" s="168">
        <f t="shared" si="181"/>
        <v>1.6226735574447186</v>
      </c>
      <c r="W159" s="168">
        <f t="shared" si="181"/>
        <v>1.6226735574447186</v>
      </c>
      <c r="X159" s="168">
        <f t="shared" si="181"/>
        <v>1.6226735574447186</v>
      </c>
      <c r="Y159" s="168">
        <f t="shared" si="181"/>
        <v>1.6226735574447186</v>
      </c>
      <c r="Z159" s="168">
        <f t="shared" si="181"/>
        <v>1.6226735574447186</v>
      </c>
      <c r="AA159" s="168">
        <f t="shared" si="181"/>
        <v>1.6226735574447186</v>
      </c>
    </row>
    <row r="160" spans="2:27" x14ac:dyDescent="0.3">
      <c r="B160" s="150">
        <v>2009</v>
      </c>
      <c r="C160" s="220">
        <f>Parameters!F18</f>
        <v>74.777699999998731</v>
      </c>
      <c r="D160" s="170"/>
      <c r="E160" s="170"/>
      <c r="F160" s="170"/>
      <c r="G160" s="170"/>
      <c r="H160" s="170"/>
      <c r="I160" s="170"/>
      <c r="J160" s="170"/>
      <c r="K160" s="170"/>
      <c r="L160" s="170"/>
      <c r="M160" s="170"/>
      <c r="N160" s="170"/>
      <c r="O160" s="170"/>
      <c r="P160" s="168">
        <f t="shared" si="181"/>
        <v>5.0865028233421103</v>
      </c>
      <c r="Q160" s="168">
        <f t="shared" si="181"/>
        <v>5.0865028233421103</v>
      </c>
      <c r="R160" s="168">
        <f t="shared" si="181"/>
        <v>5.0865028233421103</v>
      </c>
      <c r="S160" s="168">
        <f t="shared" si="181"/>
        <v>5.0865028233421103</v>
      </c>
      <c r="T160" s="168">
        <f t="shared" si="181"/>
        <v>5.0865028233421103</v>
      </c>
      <c r="U160" s="168">
        <f t="shared" si="181"/>
        <v>5.0865028233421103</v>
      </c>
      <c r="V160" s="168">
        <f t="shared" si="181"/>
        <v>5.0865028233421103</v>
      </c>
      <c r="W160" s="168">
        <f t="shared" si="181"/>
        <v>5.0865028233421103</v>
      </c>
      <c r="X160" s="168">
        <f t="shared" si="181"/>
        <v>5.0865028233421103</v>
      </c>
      <c r="Y160" s="168">
        <f t="shared" si="181"/>
        <v>5.0865028233421103</v>
      </c>
      <c r="Z160" s="168">
        <f t="shared" si="181"/>
        <v>5.0865028233421103</v>
      </c>
      <c r="AA160" s="168">
        <f t="shared" si="181"/>
        <v>5.0865028233421103</v>
      </c>
    </row>
    <row r="161" spans="2:27" x14ac:dyDescent="0.3">
      <c r="B161" s="150">
        <v>2010</v>
      </c>
      <c r="C161" s="220">
        <f>Parameters!F19</f>
        <v>671.35157000000015</v>
      </c>
      <c r="D161" s="170"/>
      <c r="E161" s="170"/>
      <c r="F161" s="170"/>
      <c r="G161" s="170"/>
      <c r="H161" s="170"/>
      <c r="I161" s="170"/>
      <c r="J161" s="170"/>
      <c r="K161" s="170"/>
      <c r="L161" s="170"/>
      <c r="M161" s="170"/>
      <c r="N161" s="170"/>
      <c r="O161" s="170"/>
      <c r="P161" s="170"/>
      <c r="Q161" s="168">
        <f t="shared" si="181"/>
        <v>45.666444090420235</v>
      </c>
      <c r="R161" s="168">
        <f t="shared" si="181"/>
        <v>45.666444090420235</v>
      </c>
      <c r="S161" s="168">
        <f t="shared" si="181"/>
        <v>45.666444090420235</v>
      </c>
      <c r="T161" s="168">
        <f t="shared" si="181"/>
        <v>45.666444090420235</v>
      </c>
      <c r="U161" s="168">
        <f t="shared" si="181"/>
        <v>45.666444090420235</v>
      </c>
      <c r="V161" s="168">
        <f t="shared" si="181"/>
        <v>45.666444090420235</v>
      </c>
      <c r="W161" s="168">
        <f t="shared" si="181"/>
        <v>45.666444090420235</v>
      </c>
      <c r="X161" s="168">
        <f t="shared" si="181"/>
        <v>45.666444090420235</v>
      </c>
      <c r="Y161" s="168">
        <f t="shared" si="181"/>
        <v>45.666444090420235</v>
      </c>
      <c r="Z161" s="168">
        <f t="shared" si="181"/>
        <v>45.666444090420235</v>
      </c>
      <c r="AA161" s="168">
        <f t="shared" si="181"/>
        <v>45.666444090420235</v>
      </c>
    </row>
    <row r="162" spans="2:27" x14ac:dyDescent="0.3">
      <c r="B162" s="150">
        <v>2011</v>
      </c>
      <c r="C162" s="220">
        <f>Parameters!F20</f>
        <v>76.882000000000005</v>
      </c>
      <c r="D162" s="170"/>
      <c r="E162" s="170"/>
      <c r="F162" s="170"/>
      <c r="G162" s="170"/>
      <c r="H162" s="170"/>
      <c r="I162" s="170"/>
      <c r="J162" s="170"/>
      <c r="K162" s="170"/>
      <c r="L162" s="170"/>
      <c r="M162" s="170"/>
      <c r="N162" s="170"/>
      <c r="O162" s="170"/>
      <c r="P162" s="170"/>
      <c r="Q162" s="170"/>
      <c r="R162" s="168">
        <f t="shared" si="181"/>
        <v>5.2296407894893102</v>
      </c>
      <c r="S162" s="168">
        <f t="shared" si="181"/>
        <v>5.2296407894893102</v>
      </c>
      <c r="T162" s="168">
        <f t="shared" si="181"/>
        <v>5.2296407894893102</v>
      </c>
      <c r="U162" s="168">
        <f t="shared" si="181"/>
        <v>5.2296407894893102</v>
      </c>
      <c r="V162" s="168">
        <f t="shared" si="181"/>
        <v>5.2296407894893102</v>
      </c>
      <c r="W162" s="168">
        <f t="shared" si="181"/>
        <v>5.2296407894893102</v>
      </c>
      <c r="X162" s="168">
        <f t="shared" si="181"/>
        <v>5.2296407894893102</v>
      </c>
      <c r="Y162" s="168">
        <f t="shared" si="181"/>
        <v>5.2296407894893102</v>
      </c>
      <c r="Z162" s="168">
        <f t="shared" si="181"/>
        <v>5.2296407894893102</v>
      </c>
      <c r="AA162" s="168">
        <f t="shared" si="181"/>
        <v>5.2296407894893102</v>
      </c>
    </row>
    <row r="163" spans="2:27" x14ac:dyDescent="0.3">
      <c r="B163" s="150">
        <v>2012</v>
      </c>
      <c r="C163" s="220">
        <f>Parameters!F21</f>
        <v>11.754350000000001</v>
      </c>
      <c r="D163" s="170"/>
      <c r="E163" s="170"/>
      <c r="F163" s="170"/>
      <c r="G163" s="170"/>
      <c r="H163" s="170"/>
      <c r="I163" s="170"/>
      <c r="J163" s="170"/>
      <c r="K163" s="170"/>
      <c r="L163" s="170"/>
      <c r="M163" s="170"/>
      <c r="N163" s="170"/>
      <c r="O163" s="170"/>
      <c r="P163" s="170"/>
      <c r="Q163" s="170"/>
      <c r="R163" s="170"/>
      <c r="S163" s="168">
        <f t="shared" si="181"/>
        <v>0.79955032665557169</v>
      </c>
      <c r="T163" s="168">
        <f t="shared" ref="T163:AA171" si="182">PMT($C$10,$C$9,-$C163)</f>
        <v>0.79955032665557169</v>
      </c>
      <c r="U163" s="168">
        <f t="shared" si="182"/>
        <v>0.79955032665557169</v>
      </c>
      <c r="V163" s="168">
        <f t="shared" si="182"/>
        <v>0.79955032665557169</v>
      </c>
      <c r="W163" s="168">
        <f t="shared" si="182"/>
        <v>0.79955032665557169</v>
      </c>
      <c r="X163" s="168">
        <f t="shared" si="182"/>
        <v>0.79955032665557169</v>
      </c>
      <c r="Y163" s="168">
        <f t="shared" si="182"/>
        <v>0.79955032665557169</v>
      </c>
      <c r="Z163" s="168">
        <f t="shared" si="182"/>
        <v>0.79955032665557169</v>
      </c>
      <c r="AA163" s="168">
        <f t="shared" si="182"/>
        <v>0.79955032665557169</v>
      </c>
    </row>
    <row r="164" spans="2:27" x14ac:dyDescent="0.3">
      <c r="B164" s="150">
        <v>2013</v>
      </c>
      <c r="C164" s="220">
        <f>Parameters!F22</f>
        <v>11.5</v>
      </c>
      <c r="D164" s="170"/>
      <c r="E164" s="170"/>
      <c r="F164" s="170"/>
      <c r="G164" s="170"/>
      <c r="H164" s="170"/>
      <c r="I164" s="170"/>
      <c r="J164" s="170"/>
      <c r="K164" s="170"/>
      <c r="L164" s="170"/>
      <c r="M164" s="170"/>
      <c r="N164" s="170"/>
      <c r="O164" s="170"/>
      <c r="P164" s="170"/>
      <c r="Q164" s="170"/>
      <c r="R164" s="170"/>
      <c r="S164" s="170"/>
      <c r="T164" s="168">
        <f t="shared" si="182"/>
        <v>0.78224901900480037</v>
      </c>
      <c r="U164" s="168">
        <f t="shared" si="182"/>
        <v>0.78224901900480037</v>
      </c>
      <c r="V164" s="168">
        <f t="shared" si="182"/>
        <v>0.78224901900480037</v>
      </c>
      <c r="W164" s="168">
        <f t="shared" si="182"/>
        <v>0.78224901900480037</v>
      </c>
      <c r="X164" s="168">
        <f t="shared" si="182"/>
        <v>0.78224901900480037</v>
      </c>
      <c r="Y164" s="168">
        <f t="shared" si="182"/>
        <v>0.78224901900480037</v>
      </c>
      <c r="Z164" s="168">
        <f t="shared" si="182"/>
        <v>0.78224901900480037</v>
      </c>
      <c r="AA164" s="168">
        <f t="shared" si="182"/>
        <v>0.78224901900480037</v>
      </c>
    </row>
    <row r="165" spans="2:27" x14ac:dyDescent="0.3">
      <c r="B165" s="150">
        <v>2014</v>
      </c>
      <c r="C165" s="220">
        <f>Parameters!F23</f>
        <v>134.36762000000002</v>
      </c>
      <c r="D165" s="170"/>
      <c r="E165" s="170"/>
      <c r="F165" s="170"/>
      <c r="G165" s="170"/>
      <c r="H165" s="170"/>
      <c r="I165" s="170"/>
      <c r="J165" s="170"/>
      <c r="K165" s="170"/>
      <c r="L165" s="170"/>
      <c r="M165" s="170"/>
      <c r="N165" s="170"/>
      <c r="O165" s="170"/>
      <c r="P165" s="170"/>
      <c r="Q165" s="170"/>
      <c r="R165" s="170"/>
      <c r="S165" s="170"/>
      <c r="T165" s="170"/>
      <c r="U165" s="168">
        <f t="shared" si="182"/>
        <v>9.1399077331312881</v>
      </c>
      <c r="V165" s="168">
        <f t="shared" si="182"/>
        <v>9.1399077331312881</v>
      </c>
      <c r="W165" s="168">
        <f t="shared" si="182"/>
        <v>9.1399077331312881</v>
      </c>
      <c r="X165" s="168">
        <f t="shared" si="182"/>
        <v>9.1399077331312881</v>
      </c>
      <c r="Y165" s="168">
        <f t="shared" si="182"/>
        <v>9.1399077331312881</v>
      </c>
      <c r="Z165" s="168">
        <f t="shared" si="182"/>
        <v>9.1399077331312881</v>
      </c>
      <c r="AA165" s="168">
        <f t="shared" si="182"/>
        <v>9.1399077331312881</v>
      </c>
    </row>
    <row r="166" spans="2:27" x14ac:dyDescent="0.3">
      <c r="B166" s="150">
        <v>2015</v>
      </c>
      <c r="C166" s="220">
        <f>Parameters!F24</f>
        <v>107.93278999999998</v>
      </c>
      <c r="D166" s="170"/>
      <c r="E166" s="170"/>
      <c r="F166" s="170"/>
      <c r="G166" s="170"/>
      <c r="H166" s="170"/>
      <c r="I166" s="170"/>
      <c r="J166" s="170"/>
      <c r="K166" s="170"/>
      <c r="L166" s="170"/>
      <c r="M166" s="170"/>
      <c r="N166" s="170"/>
      <c r="O166" s="170"/>
      <c r="P166" s="170"/>
      <c r="Q166" s="170"/>
      <c r="R166" s="170"/>
      <c r="S166" s="170"/>
      <c r="T166" s="170"/>
      <c r="U166" s="170"/>
      <c r="V166" s="168">
        <f t="shared" si="182"/>
        <v>7.3417668779087926</v>
      </c>
      <c r="W166" s="168">
        <f t="shared" si="182"/>
        <v>7.3417668779087926</v>
      </c>
      <c r="X166" s="168">
        <f t="shared" si="182"/>
        <v>7.3417668779087926</v>
      </c>
      <c r="Y166" s="168">
        <f t="shared" si="182"/>
        <v>7.3417668779087926</v>
      </c>
      <c r="Z166" s="168">
        <f t="shared" si="182"/>
        <v>7.3417668779087926</v>
      </c>
      <c r="AA166" s="168">
        <f t="shared" si="182"/>
        <v>7.3417668779087926</v>
      </c>
    </row>
    <row r="167" spans="2:27" x14ac:dyDescent="0.3">
      <c r="B167" s="150">
        <v>2016</v>
      </c>
      <c r="C167" s="220">
        <f>Parameters!F25</f>
        <v>283.79679000000004</v>
      </c>
      <c r="D167" s="170"/>
      <c r="E167" s="170"/>
      <c r="F167" s="170"/>
      <c r="G167" s="170"/>
      <c r="H167" s="170"/>
      <c r="I167" s="170"/>
      <c r="J167" s="170"/>
      <c r="K167" s="170"/>
      <c r="L167" s="170"/>
      <c r="M167" s="170"/>
      <c r="N167" s="170"/>
      <c r="O167" s="170"/>
      <c r="P167" s="170"/>
      <c r="Q167" s="170"/>
      <c r="R167" s="170"/>
      <c r="S167" s="170"/>
      <c r="T167" s="170"/>
      <c r="U167" s="170"/>
      <c r="V167" s="170"/>
      <c r="W167" s="168">
        <f t="shared" si="182"/>
        <v>19.304327006453164</v>
      </c>
      <c r="X167" s="168">
        <f t="shared" si="182"/>
        <v>19.304327006453164</v>
      </c>
      <c r="Y167" s="168">
        <f t="shared" si="182"/>
        <v>19.304327006453164</v>
      </c>
      <c r="Z167" s="168">
        <f t="shared" si="182"/>
        <v>19.304327006453164</v>
      </c>
      <c r="AA167" s="168">
        <f t="shared" si="182"/>
        <v>19.304327006453164</v>
      </c>
    </row>
    <row r="168" spans="2:27" x14ac:dyDescent="0.3">
      <c r="B168" s="150">
        <v>2017</v>
      </c>
      <c r="C168" s="220">
        <f>Parameters!F26</f>
        <v>656.62274272016259</v>
      </c>
      <c r="D168" s="170"/>
      <c r="E168" s="170"/>
      <c r="F168" s="170"/>
      <c r="G168" s="170"/>
      <c r="H168" s="170"/>
      <c r="I168" s="170"/>
      <c r="J168" s="170"/>
      <c r="K168" s="170"/>
      <c r="L168" s="170"/>
      <c r="M168" s="170"/>
      <c r="N168" s="170"/>
      <c r="O168" s="170"/>
      <c r="P168" s="170"/>
      <c r="Q168" s="170"/>
      <c r="R168" s="170"/>
      <c r="S168" s="170"/>
      <c r="T168" s="170"/>
      <c r="U168" s="170"/>
      <c r="V168" s="170"/>
      <c r="W168" s="170"/>
      <c r="X168" s="168">
        <f t="shared" si="182"/>
        <v>44.664564899920748</v>
      </c>
      <c r="Y168" s="168">
        <f t="shared" si="182"/>
        <v>44.664564899920748</v>
      </c>
      <c r="Z168" s="168">
        <f t="shared" si="182"/>
        <v>44.664564899920748</v>
      </c>
      <c r="AA168" s="168">
        <f t="shared" si="182"/>
        <v>44.664564899920748</v>
      </c>
    </row>
    <row r="169" spans="2:27" x14ac:dyDescent="0.3">
      <c r="B169" s="150">
        <v>2018</v>
      </c>
      <c r="C169" s="220">
        <f>Parameters!F27</f>
        <v>359.77653756597499</v>
      </c>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68">
        <f t="shared" si="182"/>
        <v>24.472595093211101</v>
      </c>
      <c r="Z169" s="168">
        <f t="shared" si="182"/>
        <v>24.472595093211101</v>
      </c>
      <c r="AA169" s="168">
        <f t="shared" si="182"/>
        <v>24.472595093211101</v>
      </c>
    </row>
    <row r="170" spans="2:27" x14ac:dyDescent="0.3">
      <c r="B170" s="150">
        <v>2019</v>
      </c>
      <c r="C170" s="220">
        <f>Parameters!F28</f>
        <v>1126.1075871176124</v>
      </c>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68">
        <f t="shared" si="182"/>
        <v>76.59970046231436</v>
      </c>
      <c r="AA170" s="168">
        <f t="shared" si="182"/>
        <v>76.59970046231436</v>
      </c>
    </row>
    <row r="171" spans="2:27" x14ac:dyDescent="0.3">
      <c r="B171" s="150">
        <v>2020</v>
      </c>
      <c r="C171" s="220">
        <f>Parameters!F29</f>
        <v>0</v>
      </c>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68">
        <f t="shared" si="182"/>
        <v>0</v>
      </c>
    </row>
    <row r="172" spans="2:27" x14ac:dyDescent="0.3">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row>
    <row r="173" spans="2:27" x14ac:dyDescent="0.3">
      <c r="B173" s="84" t="s">
        <v>231</v>
      </c>
      <c r="C173" s="84"/>
      <c r="D173" s="147">
        <f>SUM(D148:D171)</f>
        <v>1.4442357540443408E-2</v>
      </c>
      <c r="E173" s="147">
        <f t="shared" ref="E173:AA173" si="183">SUM(E148:E171)</f>
        <v>2.5490305313801982</v>
      </c>
      <c r="F173" s="147">
        <f t="shared" si="183"/>
        <v>224.61919317719369</v>
      </c>
      <c r="G173" s="147">
        <f t="shared" si="183"/>
        <v>224.61919317719369</v>
      </c>
      <c r="H173" s="147">
        <f t="shared" si="183"/>
        <v>375.64228725428097</v>
      </c>
      <c r="I173" s="147">
        <f t="shared" si="183"/>
        <v>427.49453959791543</v>
      </c>
      <c r="J173" s="147">
        <f t="shared" si="183"/>
        <v>618.54842320662522</v>
      </c>
      <c r="K173" s="147">
        <f t="shared" si="183"/>
        <v>636.67470427716978</v>
      </c>
      <c r="L173" s="147">
        <f t="shared" si="183"/>
        <v>650.1770277297428</v>
      </c>
      <c r="M173" s="147">
        <f t="shared" si="183"/>
        <v>656.88465185638938</v>
      </c>
      <c r="N173" s="147">
        <f t="shared" si="183"/>
        <v>657.8608945508081</v>
      </c>
      <c r="O173" s="147">
        <f t="shared" si="183"/>
        <v>659.48356810825283</v>
      </c>
      <c r="P173" s="147">
        <f t="shared" si="183"/>
        <v>664.57007093159496</v>
      </c>
      <c r="Q173" s="147">
        <f t="shared" si="183"/>
        <v>710.23651502201517</v>
      </c>
      <c r="R173" s="147">
        <f t="shared" si="183"/>
        <v>715.46615581150445</v>
      </c>
      <c r="S173" s="147">
        <f t="shared" si="183"/>
        <v>716.26570613816</v>
      </c>
      <c r="T173" s="147">
        <f t="shared" si="183"/>
        <v>717.04795515716478</v>
      </c>
      <c r="U173" s="147">
        <f t="shared" si="183"/>
        <v>726.18786289029606</v>
      </c>
      <c r="V173" s="147">
        <f t="shared" si="183"/>
        <v>733.52962976820481</v>
      </c>
      <c r="W173" s="147">
        <f t="shared" si="183"/>
        <v>752.83395677465796</v>
      </c>
      <c r="X173" s="147">
        <f t="shared" si="183"/>
        <v>797.49852167457868</v>
      </c>
      <c r="Y173" s="147">
        <f t="shared" si="183"/>
        <v>821.97111676778979</v>
      </c>
      <c r="Z173" s="147">
        <f t="shared" si="183"/>
        <v>898.57081723010413</v>
      </c>
      <c r="AA173" s="147">
        <f t="shared" si="183"/>
        <v>898.57081723010413</v>
      </c>
    </row>
    <row r="174" spans="2:27" ht="15" thickBot="1" x14ac:dyDescent="0.35">
      <c r="B174" s="85" t="s">
        <v>235</v>
      </c>
      <c r="C174" s="85"/>
      <c r="D174" s="148">
        <f>$C$11*D173</f>
        <v>0</v>
      </c>
      <c r="E174" s="148">
        <f t="shared" ref="E174" si="184">$C$11*E173</f>
        <v>0</v>
      </c>
      <c r="F174" s="148">
        <f t="shared" ref="F174" si="185">$C$11*F173</f>
        <v>0</v>
      </c>
      <c r="G174" s="148">
        <f t="shared" ref="G174" si="186">$C$11*G173</f>
        <v>0</v>
      </c>
      <c r="H174" s="148">
        <f t="shared" ref="H174" si="187">$C$11*H173</f>
        <v>0</v>
      </c>
      <c r="I174" s="148">
        <f t="shared" ref="I174" si="188">$C$11*I173</f>
        <v>0</v>
      </c>
      <c r="J174" s="148">
        <f t="shared" ref="J174" si="189">$C$11*J173</f>
        <v>0</v>
      </c>
      <c r="K174" s="148">
        <f t="shared" ref="K174" si="190">$C$11*K173</f>
        <v>0</v>
      </c>
      <c r="L174" s="148">
        <f t="shared" ref="L174" si="191">$C$11*L173</f>
        <v>0</v>
      </c>
      <c r="M174" s="148">
        <f t="shared" ref="M174" si="192">$C$11*M173</f>
        <v>0</v>
      </c>
      <c r="N174" s="148">
        <f t="shared" ref="N174" si="193">$C$11*N173</f>
        <v>0</v>
      </c>
      <c r="O174" s="148">
        <f t="shared" ref="O174" si="194">$C$11*O173</f>
        <v>0</v>
      </c>
      <c r="P174" s="148">
        <f t="shared" ref="P174" si="195">$C$11*P173</f>
        <v>0</v>
      </c>
      <c r="Q174" s="148">
        <f t="shared" ref="Q174" si="196">$C$11*Q173</f>
        <v>0</v>
      </c>
      <c r="R174" s="148">
        <f t="shared" ref="R174" si="197">$C$11*R173</f>
        <v>0</v>
      </c>
      <c r="S174" s="148">
        <f t="shared" ref="S174" si="198">$C$11*S173</f>
        <v>0</v>
      </c>
      <c r="T174" s="148">
        <f t="shared" ref="T174" si="199">$C$11*T173</f>
        <v>0</v>
      </c>
      <c r="U174" s="148">
        <f t="shared" ref="U174" si="200">$C$11*U173</f>
        <v>0</v>
      </c>
      <c r="V174" s="148">
        <f t="shared" ref="V174" si="201">$C$11*V173</f>
        <v>0</v>
      </c>
      <c r="W174" s="148">
        <f t="shared" ref="W174" si="202">$C$11*W173</f>
        <v>0</v>
      </c>
      <c r="X174" s="148">
        <f t="shared" ref="X174" si="203">$C$11*X173</f>
        <v>0</v>
      </c>
      <c r="Y174" s="148">
        <f t="shared" ref="Y174" si="204">$C$11*Y173</f>
        <v>0</v>
      </c>
      <c r="Z174" s="148">
        <f t="shared" ref="Z174" si="205">$C$11*Z173</f>
        <v>0</v>
      </c>
      <c r="AA174" s="148">
        <f t="shared" ref="AA174" si="206">$C$11*AA173</f>
        <v>0</v>
      </c>
    </row>
    <row r="175" spans="2:27" x14ac:dyDescent="0.3">
      <c r="B175" s="145" t="s">
        <v>239</v>
      </c>
      <c r="C175" s="84"/>
      <c r="D175" s="175">
        <f>D173+D174</f>
        <v>1.4442357540443408E-2</v>
      </c>
      <c r="E175" s="175">
        <f t="shared" ref="E175:AA175" si="207">E173+E174</f>
        <v>2.5490305313801982</v>
      </c>
      <c r="F175" s="175">
        <f t="shared" si="207"/>
        <v>224.61919317719369</v>
      </c>
      <c r="G175" s="175">
        <f t="shared" si="207"/>
        <v>224.61919317719369</v>
      </c>
      <c r="H175" s="175">
        <f t="shared" si="207"/>
        <v>375.64228725428097</v>
      </c>
      <c r="I175" s="175">
        <f t="shared" si="207"/>
        <v>427.49453959791543</v>
      </c>
      <c r="J175" s="175">
        <f t="shared" si="207"/>
        <v>618.54842320662522</v>
      </c>
      <c r="K175" s="175">
        <f t="shared" si="207"/>
        <v>636.67470427716978</v>
      </c>
      <c r="L175" s="175">
        <f t="shared" si="207"/>
        <v>650.1770277297428</v>
      </c>
      <c r="M175" s="175">
        <f t="shared" si="207"/>
        <v>656.88465185638938</v>
      </c>
      <c r="N175" s="175">
        <f t="shared" si="207"/>
        <v>657.8608945508081</v>
      </c>
      <c r="O175" s="175">
        <f t="shared" si="207"/>
        <v>659.48356810825283</v>
      </c>
      <c r="P175" s="175">
        <f t="shared" si="207"/>
        <v>664.57007093159496</v>
      </c>
      <c r="Q175" s="175">
        <f t="shared" si="207"/>
        <v>710.23651502201517</v>
      </c>
      <c r="R175" s="175">
        <f t="shared" si="207"/>
        <v>715.46615581150445</v>
      </c>
      <c r="S175" s="175">
        <f t="shared" si="207"/>
        <v>716.26570613816</v>
      </c>
      <c r="T175" s="175">
        <f t="shared" si="207"/>
        <v>717.04795515716478</v>
      </c>
      <c r="U175" s="175">
        <f t="shared" si="207"/>
        <v>726.18786289029606</v>
      </c>
      <c r="V175" s="175">
        <f t="shared" si="207"/>
        <v>733.52962976820481</v>
      </c>
      <c r="W175" s="175">
        <f t="shared" si="207"/>
        <v>752.83395677465796</v>
      </c>
      <c r="X175" s="175">
        <f t="shared" si="207"/>
        <v>797.49852167457868</v>
      </c>
      <c r="Y175" s="175">
        <f t="shared" si="207"/>
        <v>821.97111676778979</v>
      </c>
      <c r="Z175" s="175">
        <f t="shared" si="207"/>
        <v>898.57081723010413</v>
      </c>
      <c r="AA175" s="175">
        <f t="shared" si="207"/>
        <v>898.57081723010413</v>
      </c>
    </row>
    <row r="176" spans="2:27" x14ac:dyDescent="0.3">
      <c r="B176" s="174" t="s">
        <v>247</v>
      </c>
      <c r="C176" s="84"/>
      <c r="D176" s="173">
        <f>D175/D$15</f>
        <v>4.9292618600696045E-2</v>
      </c>
      <c r="E176" s="173">
        <f t="shared" ref="E176" si="208">E175/E$15</f>
        <v>8.2059909776808659</v>
      </c>
      <c r="F176" s="173">
        <f t="shared" ref="F176" si="209">F175/F$15</f>
        <v>682.04819018516741</v>
      </c>
      <c r="G176" s="173">
        <f t="shared" ref="G176" si="210">G175/G$15</f>
        <v>643.32030766380637</v>
      </c>
      <c r="H176" s="173">
        <f t="shared" ref="H176" si="211">H175/H$15</f>
        <v>1014.7687262358177</v>
      </c>
      <c r="I176" s="173">
        <f t="shared" ref="I176" si="212">I175/I$15</f>
        <v>1089.2695669970001</v>
      </c>
      <c r="J176" s="173">
        <f t="shared" ref="J176" si="213">J175/J$15</f>
        <v>1486.5882728698832</v>
      </c>
      <c r="K176" s="173">
        <f t="shared" ref="K176" si="214">K175/K$15</f>
        <v>1443.2673723213832</v>
      </c>
      <c r="L176" s="173">
        <f t="shared" ref="L176" si="215">L175/L$15</f>
        <v>1390.1863482008737</v>
      </c>
      <c r="M176" s="173">
        <f t="shared" ref="M176" si="216">M175/M$15</f>
        <v>1324.7767981168495</v>
      </c>
      <c r="N176" s="173">
        <f t="shared" ref="N176" si="217">N175/N$15</f>
        <v>1251.4107173371758</v>
      </c>
      <c r="O176" s="173">
        <f t="shared" ref="O176" si="218">O175/O$15</f>
        <v>1183.2648890409575</v>
      </c>
      <c r="P176" s="173">
        <f t="shared" ref="P176" si="219">P175/P$15</f>
        <v>1124.6851939112773</v>
      </c>
      <c r="Q176" s="173">
        <f t="shared" ref="Q176" si="220">Q175/Q$15</f>
        <v>1133.7189237214432</v>
      </c>
      <c r="R176" s="173">
        <f t="shared" ref="R176" si="221">R175/R$15</f>
        <v>1077.2182290603253</v>
      </c>
      <c r="S176" s="173">
        <f t="shared" ref="S176" si="222">S175/S$15</f>
        <v>1017.1873664143777</v>
      </c>
      <c r="T176" s="173">
        <f t="shared" ref="T176" si="223">T175/T$15</f>
        <v>960.47751215039216</v>
      </c>
      <c r="U176" s="173">
        <f t="shared" ref="U176" si="224">U175/U$15</f>
        <v>917.48756247296183</v>
      </c>
      <c r="V176" s="173">
        <f t="shared" ref="V176" si="225">V175/V$15</f>
        <v>874.1401351740501</v>
      </c>
      <c r="W176" s="173">
        <f t="shared" ref="W176" si="226">W175/W$15</f>
        <v>846.20346554303649</v>
      </c>
      <c r="X176" s="173">
        <f t="shared" ref="X176" si="227">X175/X$15</f>
        <v>845.50793267938832</v>
      </c>
      <c r="Y176" s="173">
        <f t="shared" ref="Y176" si="228">Y175/Y$15</f>
        <v>821.97111676778979</v>
      </c>
      <c r="Z176" s="173">
        <f t="shared" ref="Z176" si="229">Z175/Z$15</f>
        <v>847.54840334852304</v>
      </c>
      <c r="AA176" s="173">
        <f t="shared" ref="AA176" si="230">AA175/AA$15</f>
        <v>799.42313087014054</v>
      </c>
    </row>
    <row r="178" spans="2:27" x14ac:dyDescent="0.3">
      <c r="B178" s="161" t="s">
        <v>244</v>
      </c>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row>
    <row r="179" spans="2:27" ht="15" thickBot="1" x14ac:dyDescent="0.35">
      <c r="B179" s="86"/>
      <c r="C179" s="86" t="s">
        <v>231</v>
      </c>
      <c r="D179" s="86">
        <v>1997</v>
      </c>
      <c r="E179" s="86">
        <v>1998</v>
      </c>
      <c r="F179" s="86">
        <v>1999</v>
      </c>
      <c r="G179" s="86">
        <v>2000</v>
      </c>
      <c r="H179" s="86">
        <v>2001</v>
      </c>
      <c r="I179" s="86">
        <v>2002</v>
      </c>
      <c r="J179" s="86">
        <v>2003</v>
      </c>
      <c r="K179" s="86">
        <v>2004</v>
      </c>
      <c r="L179" s="86">
        <v>2005</v>
      </c>
      <c r="M179" s="86">
        <v>2006</v>
      </c>
      <c r="N179" s="86">
        <v>2007</v>
      </c>
      <c r="O179" s="86">
        <v>2008</v>
      </c>
      <c r="P179" s="86">
        <v>2009</v>
      </c>
      <c r="Q179" s="86">
        <v>2010</v>
      </c>
      <c r="R179" s="86">
        <v>2011</v>
      </c>
      <c r="S179" s="86">
        <v>2012</v>
      </c>
      <c r="T179" s="86">
        <v>2013</v>
      </c>
      <c r="U179" s="86">
        <v>2014</v>
      </c>
      <c r="V179" s="86">
        <v>2015</v>
      </c>
      <c r="W179" s="86">
        <v>2016</v>
      </c>
      <c r="X179" s="86">
        <v>2017</v>
      </c>
      <c r="Y179" s="86">
        <v>2018</v>
      </c>
      <c r="Z179" s="86">
        <v>2019</v>
      </c>
      <c r="AA179" s="86">
        <v>2020</v>
      </c>
    </row>
    <row r="180" spans="2:27" x14ac:dyDescent="0.3">
      <c r="B180" s="164">
        <v>1997</v>
      </c>
      <c r="C180" s="218">
        <f>Parameters!G6</f>
        <v>931.63574000000051</v>
      </c>
      <c r="D180" s="169">
        <f>PMT($C$10,$C$9,-$C180)</f>
        <v>63.371403798679275</v>
      </c>
      <c r="E180" s="169">
        <f t="shared" ref="E180:AA195" si="231">PMT($C$10,$C$9,-$C180)</f>
        <v>63.371403798679275</v>
      </c>
      <c r="F180" s="169">
        <f t="shared" si="231"/>
        <v>63.371403798679275</v>
      </c>
      <c r="G180" s="169">
        <f t="shared" si="231"/>
        <v>63.371403798679275</v>
      </c>
      <c r="H180" s="169">
        <f t="shared" si="231"/>
        <v>63.371403798679275</v>
      </c>
      <c r="I180" s="169">
        <f t="shared" si="231"/>
        <v>63.371403798679275</v>
      </c>
      <c r="J180" s="169">
        <f t="shared" si="231"/>
        <v>63.371403798679275</v>
      </c>
      <c r="K180" s="169">
        <f t="shared" si="231"/>
        <v>63.371403798679275</v>
      </c>
      <c r="L180" s="169">
        <f t="shared" si="231"/>
        <v>63.371403798679275</v>
      </c>
      <c r="M180" s="169">
        <f t="shared" si="231"/>
        <v>63.371403798679275</v>
      </c>
      <c r="N180" s="169">
        <f t="shared" si="231"/>
        <v>63.371403798679275</v>
      </c>
      <c r="O180" s="169">
        <f t="shared" si="231"/>
        <v>63.371403798679275</v>
      </c>
      <c r="P180" s="169">
        <f t="shared" si="231"/>
        <v>63.371403798679275</v>
      </c>
      <c r="Q180" s="169">
        <f t="shared" si="231"/>
        <v>63.371403798679275</v>
      </c>
      <c r="R180" s="169">
        <f t="shared" si="231"/>
        <v>63.371403798679275</v>
      </c>
      <c r="S180" s="169">
        <f t="shared" si="231"/>
        <v>63.371403798679275</v>
      </c>
      <c r="T180" s="169">
        <f t="shared" si="231"/>
        <v>63.371403798679275</v>
      </c>
      <c r="U180" s="169">
        <f t="shared" si="231"/>
        <v>63.371403798679275</v>
      </c>
      <c r="V180" s="169">
        <f t="shared" si="231"/>
        <v>63.371403798679275</v>
      </c>
      <c r="W180" s="169">
        <f t="shared" si="231"/>
        <v>63.371403798679275</v>
      </c>
      <c r="X180" s="169">
        <f t="shared" si="231"/>
        <v>63.371403798679275</v>
      </c>
      <c r="Y180" s="169">
        <f t="shared" si="231"/>
        <v>63.371403798679275</v>
      </c>
      <c r="Z180" s="169">
        <f t="shared" si="231"/>
        <v>63.371403798679275</v>
      </c>
      <c r="AA180" s="169">
        <f t="shared" si="231"/>
        <v>63.371403798679275</v>
      </c>
    </row>
    <row r="181" spans="2:27" x14ac:dyDescent="0.3">
      <c r="B181" s="150">
        <v>1998</v>
      </c>
      <c r="C181" s="219">
        <f>Parameters!G7</f>
        <v>820.71051999999975</v>
      </c>
      <c r="D181" s="170"/>
      <c r="E181" s="168">
        <f t="shared" si="231"/>
        <v>55.82608688321038</v>
      </c>
      <c r="F181" s="168">
        <f t="shared" si="231"/>
        <v>55.82608688321038</v>
      </c>
      <c r="G181" s="168">
        <f t="shared" si="231"/>
        <v>55.82608688321038</v>
      </c>
      <c r="H181" s="168">
        <f t="shared" si="231"/>
        <v>55.82608688321038</v>
      </c>
      <c r="I181" s="168">
        <f t="shared" si="231"/>
        <v>55.82608688321038</v>
      </c>
      <c r="J181" s="168">
        <f t="shared" si="231"/>
        <v>55.82608688321038</v>
      </c>
      <c r="K181" s="168">
        <f t="shared" si="231"/>
        <v>55.82608688321038</v>
      </c>
      <c r="L181" s="168">
        <f t="shared" si="231"/>
        <v>55.82608688321038</v>
      </c>
      <c r="M181" s="168">
        <f t="shared" si="231"/>
        <v>55.82608688321038</v>
      </c>
      <c r="N181" s="168">
        <f t="shared" si="231"/>
        <v>55.82608688321038</v>
      </c>
      <c r="O181" s="168">
        <f t="shared" si="231"/>
        <v>55.82608688321038</v>
      </c>
      <c r="P181" s="168">
        <f t="shared" si="231"/>
        <v>55.82608688321038</v>
      </c>
      <c r="Q181" s="168">
        <f t="shared" si="231"/>
        <v>55.82608688321038</v>
      </c>
      <c r="R181" s="168">
        <f t="shared" si="231"/>
        <v>55.82608688321038</v>
      </c>
      <c r="S181" s="168">
        <f t="shared" si="231"/>
        <v>55.82608688321038</v>
      </c>
      <c r="T181" s="168">
        <f t="shared" si="231"/>
        <v>55.82608688321038</v>
      </c>
      <c r="U181" s="168">
        <f t="shared" si="231"/>
        <v>55.82608688321038</v>
      </c>
      <c r="V181" s="168">
        <f t="shared" si="231"/>
        <v>55.82608688321038</v>
      </c>
      <c r="W181" s="168">
        <f t="shared" si="231"/>
        <v>55.82608688321038</v>
      </c>
      <c r="X181" s="168">
        <f t="shared" si="231"/>
        <v>55.82608688321038</v>
      </c>
      <c r="Y181" s="168">
        <f t="shared" si="231"/>
        <v>55.82608688321038</v>
      </c>
      <c r="Z181" s="168">
        <f t="shared" si="231"/>
        <v>55.82608688321038</v>
      </c>
      <c r="AA181" s="168">
        <f t="shared" si="231"/>
        <v>55.82608688321038</v>
      </c>
    </row>
    <row r="182" spans="2:27" x14ac:dyDescent="0.3">
      <c r="B182" s="150">
        <v>1999</v>
      </c>
      <c r="C182" s="219">
        <f>Parameters!G8</f>
        <v>0</v>
      </c>
      <c r="D182" s="170"/>
      <c r="E182" s="170"/>
      <c r="F182" s="168">
        <f t="shared" si="231"/>
        <v>0</v>
      </c>
      <c r="G182" s="168">
        <f t="shared" si="231"/>
        <v>0</v>
      </c>
      <c r="H182" s="168">
        <f t="shared" si="231"/>
        <v>0</v>
      </c>
      <c r="I182" s="168">
        <f t="shared" si="231"/>
        <v>0</v>
      </c>
      <c r="J182" s="168">
        <f t="shared" si="231"/>
        <v>0</v>
      </c>
      <c r="K182" s="168">
        <f t="shared" si="231"/>
        <v>0</v>
      </c>
      <c r="L182" s="168">
        <f t="shared" si="231"/>
        <v>0</v>
      </c>
      <c r="M182" s="168">
        <f t="shared" si="231"/>
        <v>0</v>
      </c>
      <c r="N182" s="168">
        <f t="shared" si="231"/>
        <v>0</v>
      </c>
      <c r="O182" s="168">
        <f t="shared" si="231"/>
        <v>0</v>
      </c>
      <c r="P182" s="168">
        <f t="shared" si="231"/>
        <v>0</v>
      </c>
      <c r="Q182" s="168">
        <f t="shared" si="231"/>
        <v>0</v>
      </c>
      <c r="R182" s="168">
        <f t="shared" si="231"/>
        <v>0</v>
      </c>
      <c r="S182" s="168">
        <f t="shared" si="231"/>
        <v>0</v>
      </c>
      <c r="T182" s="168">
        <f t="shared" si="231"/>
        <v>0</v>
      </c>
      <c r="U182" s="168">
        <f t="shared" si="231"/>
        <v>0</v>
      </c>
      <c r="V182" s="168">
        <f t="shared" si="231"/>
        <v>0</v>
      </c>
      <c r="W182" s="168">
        <f t="shared" si="231"/>
        <v>0</v>
      </c>
      <c r="X182" s="168">
        <f t="shared" si="231"/>
        <v>0</v>
      </c>
      <c r="Y182" s="168">
        <f t="shared" si="231"/>
        <v>0</v>
      </c>
      <c r="Z182" s="168">
        <f t="shared" si="231"/>
        <v>0</v>
      </c>
      <c r="AA182" s="168">
        <f t="shared" si="231"/>
        <v>0</v>
      </c>
    </row>
    <row r="183" spans="2:27" x14ac:dyDescent="0.3">
      <c r="B183" s="150">
        <v>2000</v>
      </c>
      <c r="C183" s="219">
        <f>Parameters!G9</f>
        <v>9.5072499999999991</v>
      </c>
      <c r="D183" s="170"/>
      <c r="E183" s="170"/>
      <c r="F183" s="170"/>
      <c r="G183" s="168">
        <f t="shared" si="231"/>
        <v>0.64669886834203361</v>
      </c>
      <c r="H183" s="168">
        <f t="shared" si="231"/>
        <v>0.64669886834203361</v>
      </c>
      <c r="I183" s="168">
        <f t="shared" si="231"/>
        <v>0.64669886834203361</v>
      </c>
      <c r="J183" s="168">
        <f t="shared" si="231"/>
        <v>0.64669886834203361</v>
      </c>
      <c r="K183" s="168">
        <f t="shared" si="231"/>
        <v>0.64669886834203361</v>
      </c>
      <c r="L183" s="168">
        <f t="shared" si="231"/>
        <v>0.64669886834203361</v>
      </c>
      <c r="M183" s="168">
        <f t="shared" si="231"/>
        <v>0.64669886834203361</v>
      </c>
      <c r="N183" s="168">
        <f t="shared" si="231"/>
        <v>0.64669886834203361</v>
      </c>
      <c r="O183" s="168">
        <f t="shared" si="231"/>
        <v>0.64669886834203361</v>
      </c>
      <c r="P183" s="168">
        <f t="shared" si="231"/>
        <v>0.64669886834203361</v>
      </c>
      <c r="Q183" s="168">
        <f t="shared" si="231"/>
        <v>0.64669886834203361</v>
      </c>
      <c r="R183" s="168">
        <f t="shared" si="231"/>
        <v>0.64669886834203361</v>
      </c>
      <c r="S183" s="168">
        <f t="shared" si="231"/>
        <v>0.64669886834203361</v>
      </c>
      <c r="T183" s="168">
        <f t="shared" si="231"/>
        <v>0.64669886834203361</v>
      </c>
      <c r="U183" s="168">
        <f t="shared" si="231"/>
        <v>0.64669886834203361</v>
      </c>
      <c r="V183" s="168">
        <f t="shared" si="231"/>
        <v>0.64669886834203361</v>
      </c>
      <c r="W183" s="168">
        <f t="shared" si="231"/>
        <v>0.64669886834203361</v>
      </c>
      <c r="X183" s="168">
        <f t="shared" si="231"/>
        <v>0.64669886834203361</v>
      </c>
      <c r="Y183" s="168">
        <f t="shared" si="231"/>
        <v>0.64669886834203361</v>
      </c>
      <c r="Z183" s="168">
        <f t="shared" si="231"/>
        <v>0.64669886834203361</v>
      </c>
      <c r="AA183" s="168">
        <f t="shared" si="231"/>
        <v>0.64669886834203361</v>
      </c>
    </row>
    <row r="184" spans="2:27" x14ac:dyDescent="0.3">
      <c r="B184" s="150">
        <v>2001</v>
      </c>
      <c r="C184" s="219">
        <f>Parameters!G10</f>
        <v>173.92887999999999</v>
      </c>
      <c r="D184" s="170"/>
      <c r="E184" s="170"/>
      <c r="F184" s="170"/>
      <c r="G184" s="170"/>
      <c r="H184" s="168">
        <f t="shared" si="231"/>
        <v>11.83093006579162</v>
      </c>
      <c r="I184" s="168">
        <f t="shared" si="231"/>
        <v>11.83093006579162</v>
      </c>
      <c r="J184" s="168">
        <f t="shared" si="231"/>
        <v>11.83093006579162</v>
      </c>
      <c r="K184" s="168">
        <f t="shared" si="231"/>
        <v>11.83093006579162</v>
      </c>
      <c r="L184" s="168">
        <f t="shared" si="231"/>
        <v>11.83093006579162</v>
      </c>
      <c r="M184" s="168">
        <f t="shared" si="231"/>
        <v>11.83093006579162</v>
      </c>
      <c r="N184" s="168">
        <f t="shared" si="231"/>
        <v>11.83093006579162</v>
      </c>
      <c r="O184" s="168">
        <f t="shared" si="231"/>
        <v>11.83093006579162</v>
      </c>
      <c r="P184" s="168">
        <f t="shared" si="231"/>
        <v>11.83093006579162</v>
      </c>
      <c r="Q184" s="168">
        <f t="shared" si="231"/>
        <v>11.83093006579162</v>
      </c>
      <c r="R184" s="168">
        <f t="shared" si="231"/>
        <v>11.83093006579162</v>
      </c>
      <c r="S184" s="168">
        <f t="shared" si="231"/>
        <v>11.83093006579162</v>
      </c>
      <c r="T184" s="168">
        <f t="shared" si="231"/>
        <v>11.83093006579162</v>
      </c>
      <c r="U184" s="168">
        <f t="shared" si="231"/>
        <v>11.83093006579162</v>
      </c>
      <c r="V184" s="168">
        <f t="shared" si="231"/>
        <v>11.83093006579162</v>
      </c>
      <c r="W184" s="168">
        <f t="shared" si="231"/>
        <v>11.83093006579162</v>
      </c>
      <c r="X184" s="168">
        <f t="shared" si="231"/>
        <v>11.83093006579162</v>
      </c>
      <c r="Y184" s="168">
        <f t="shared" si="231"/>
        <v>11.83093006579162</v>
      </c>
      <c r="Z184" s="168">
        <f t="shared" si="231"/>
        <v>11.83093006579162</v>
      </c>
      <c r="AA184" s="168">
        <f t="shared" si="231"/>
        <v>11.83093006579162</v>
      </c>
    </row>
    <row r="185" spans="2:27" x14ac:dyDescent="0.3">
      <c r="B185" s="150">
        <v>2002</v>
      </c>
      <c r="C185" s="219">
        <f>Parameters!G11</f>
        <v>2070.5566599999997</v>
      </c>
      <c r="D185" s="170"/>
      <c r="E185" s="170"/>
      <c r="F185" s="170"/>
      <c r="G185" s="170"/>
      <c r="H185" s="170"/>
      <c r="I185" s="168">
        <f t="shared" si="231"/>
        <v>140.8426883546831</v>
      </c>
      <c r="J185" s="168">
        <f t="shared" si="231"/>
        <v>140.8426883546831</v>
      </c>
      <c r="K185" s="168">
        <f t="shared" si="231"/>
        <v>140.8426883546831</v>
      </c>
      <c r="L185" s="168">
        <f t="shared" si="231"/>
        <v>140.8426883546831</v>
      </c>
      <c r="M185" s="168">
        <f t="shared" si="231"/>
        <v>140.8426883546831</v>
      </c>
      <c r="N185" s="168">
        <f t="shared" si="231"/>
        <v>140.8426883546831</v>
      </c>
      <c r="O185" s="168">
        <f t="shared" si="231"/>
        <v>140.8426883546831</v>
      </c>
      <c r="P185" s="168">
        <f t="shared" si="231"/>
        <v>140.8426883546831</v>
      </c>
      <c r="Q185" s="168">
        <f t="shared" si="231"/>
        <v>140.8426883546831</v>
      </c>
      <c r="R185" s="168">
        <f t="shared" si="231"/>
        <v>140.8426883546831</v>
      </c>
      <c r="S185" s="168">
        <f t="shared" si="231"/>
        <v>140.8426883546831</v>
      </c>
      <c r="T185" s="168">
        <f t="shared" si="231"/>
        <v>140.8426883546831</v>
      </c>
      <c r="U185" s="168">
        <f t="shared" si="231"/>
        <v>140.8426883546831</v>
      </c>
      <c r="V185" s="168">
        <f t="shared" si="231"/>
        <v>140.8426883546831</v>
      </c>
      <c r="W185" s="168">
        <f t="shared" si="231"/>
        <v>140.8426883546831</v>
      </c>
      <c r="X185" s="168">
        <f t="shared" si="231"/>
        <v>140.8426883546831</v>
      </c>
      <c r="Y185" s="168">
        <f t="shared" si="231"/>
        <v>140.8426883546831</v>
      </c>
      <c r="Z185" s="168">
        <f t="shared" si="231"/>
        <v>140.8426883546831</v>
      </c>
      <c r="AA185" s="168">
        <f t="shared" si="231"/>
        <v>140.8426883546831</v>
      </c>
    </row>
    <row r="186" spans="2:27" x14ac:dyDescent="0.3">
      <c r="B186" s="150">
        <v>2003</v>
      </c>
      <c r="C186" s="219">
        <f>Parameters!G12</f>
        <v>27801.526620000001</v>
      </c>
      <c r="D186" s="170"/>
      <c r="E186" s="170"/>
      <c r="F186" s="170"/>
      <c r="G186" s="170"/>
      <c r="H186" s="170"/>
      <c r="I186" s="170"/>
      <c r="J186" s="168">
        <f t="shared" si="231"/>
        <v>1891.1058195939863</v>
      </c>
      <c r="K186" s="168">
        <f t="shared" si="231"/>
        <v>1891.1058195939863</v>
      </c>
      <c r="L186" s="168">
        <f t="shared" si="231"/>
        <v>1891.1058195939863</v>
      </c>
      <c r="M186" s="168">
        <f t="shared" si="231"/>
        <v>1891.1058195939863</v>
      </c>
      <c r="N186" s="168">
        <f t="shared" si="231"/>
        <v>1891.1058195939863</v>
      </c>
      <c r="O186" s="168">
        <f t="shared" si="231"/>
        <v>1891.1058195939863</v>
      </c>
      <c r="P186" s="168">
        <f t="shared" si="231"/>
        <v>1891.1058195939863</v>
      </c>
      <c r="Q186" s="168">
        <f t="shared" si="231"/>
        <v>1891.1058195939863</v>
      </c>
      <c r="R186" s="168">
        <f t="shared" si="231"/>
        <v>1891.1058195939863</v>
      </c>
      <c r="S186" s="168">
        <f t="shared" si="231"/>
        <v>1891.1058195939863</v>
      </c>
      <c r="T186" s="168">
        <f t="shared" si="231"/>
        <v>1891.1058195939863</v>
      </c>
      <c r="U186" s="168">
        <f t="shared" si="231"/>
        <v>1891.1058195939863</v>
      </c>
      <c r="V186" s="168">
        <f t="shared" si="231"/>
        <v>1891.1058195939863</v>
      </c>
      <c r="W186" s="168">
        <f t="shared" si="231"/>
        <v>1891.1058195939863</v>
      </c>
      <c r="X186" s="168">
        <f t="shared" si="231"/>
        <v>1891.1058195939863</v>
      </c>
      <c r="Y186" s="168">
        <f t="shared" si="231"/>
        <v>1891.1058195939863</v>
      </c>
      <c r="Z186" s="168">
        <f t="shared" si="231"/>
        <v>1891.1058195939863</v>
      </c>
      <c r="AA186" s="168">
        <f t="shared" si="231"/>
        <v>1891.1058195939863</v>
      </c>
    </row>
    <row r="187" spans="2:27" x14ac:dyDescent="0.3">
      <c r="B187" s="150">
        <v>2004</v>
      </c>
      <c r="C187" s="219">
        <f>Parameters!G13</f>
        <v>130.14666</v>
      </c>
      <c r="D187" s="170"/>
      <c r="E187" s="170"/>
      <c r="F187" s="170"/>
      <c r="G187" s="170"/>
      <c r="H187" s="170"/>
      <c r="I187" s="170"/>
      <c r="J187" s="170"/>
      <c r="K187" s="168">
        <f t="shared" si="231"/>
        <v>8.8527910531957641</v>
      </c>
      <c r="L187" s="168">
        <f t="shared" si="231"/>
        <v>8.8527910531957641</v>
      </c>
      <c r="M187" s="168">
        <f t="shared" si="231"/>
        <v>8.8527910531957641</v>
      </c>
      <c r="N187" s="168">
        <f t="shared" si="231"/>
        <v>8.8527910531957641</v>
      </c>
      <c r="O187" s="168">
        <f t="shared" si="231"/>
        <v>8.8527910531957641</v>
      </c>
      <c r="P187" s="168">
        <f t="shared" si="231"/>
        <v>8.8527910531957641</v>
      </c>
      <c r="Q187" s="168">
        <f t="shared" si="231"/>
        <v>8.8527910531957641</v>
      </c>
      <c r="R187" s="168">
        <f t="shared" si="231"/>
        <v>8.8527910531957641</v>
      </c>
      <c r="S187" s="168">
        <f t="shared" si="231"/>
        <v>8.8527910531957641</v>
      </c>
      <c r="T187" s="168">
        <f t="shared" si="231"/>
        <v>8.8527910531957641</v>
      </c>
      <c r="U187" s="168">
        <f t="shared" si="231"/>
        <v>8.8527910531957641</v>
      </c>
      <c r="V187" s="168">
        <f t="shared" si="231"/>
        <v>8.8527910531957641</v>
      </c>
      <c r="W187" s="168">
        <f t="shared" si="231"/>
        <v>8.8527910531957641</v>
      </c>
      <c r="X187" s="168">
        <f t="shared" si="231"/>
        <v>8.8527910531957641</v>
      </c>
      <c r="Y187" s="168">
        <f t="shared" si="231"/>
        <v>8.8527910531957641</v>
      </c>
      <c r="Z187" s="168">
        <f t="shared" si="231"/>
        <v>8.8527910531957641</v>
      </c>
      <c r="AA187" s="168">
        <f t="shared" si="231"/>
        <v>8.8527910531957641</v>
      </c>
    </row>
    <row r="188" spans="2:27" x14ac:dyDescent="0.3">
      <c r="B188" s="150">
        <v>2005</v>
      </c>
      <c r="C188" s="219">
        <f>Parameters!G14</f>
        <v>398.82941</v>
      </c>
      <c r="D188" s="170"/>
      <c r="E188" s="170"/>
      <c r="F188" s="170"/>
      <c r="G188" s="170"/>
      <c r="H188" s="170"/>
      <c r="I188" s="170"/>
      <c r="J188" s="170"/>
      <c r="K188" s="170"/>
      <c r="L188" s="168">
        <f t="shared" si="231"/>
        <v>27.129036062848982</v>
      </c>
      <c r="M188" s="168">
        <f t="shared" si="231"/>
        <v>27.129036062848982</v>
      </c>
      <c r="N188" s="168">
        <f t="shared" si="231"/>
        <v>27.129036062848982</v>
      </c>
      <c r="O188" s="168">
        <f t="shared" si="231"/>
        <v>27.129036062848982</v>
      </c>
      <c r="P188" s="168">
        <f t="shared" si="231"/>
        <v>27.129036062848982</v>
      </c>
      <c r="Q188" s="168">
        <f t="shared" si="231"/>
        <v>27.129036062848982</v>
      </c>
      <c r="R188" s="168">
        <f t="shared" si="231"/>
        <v>27.129036062848982</v>
      </c>
      <c r="S188" s="168">
        <f t="shared" si="231"/>
        <v>27.129036062848982</v>
      </c>
      <c r="T188" s="168">
        <f t="shared" si="231"/>
        <v>27.129036062848982</v>
      </c>
      <c r="U188" s="168">
        <f t="shared" si="231"/>
        <v>27.129036062848982</v>
      </c>
      <c r="V188" s="168">
        <f t="shared" si="231"/>
        <v>27.129036062848982</v>
      </c>
      <c r="W188" s="168">
        <f t="shared" si="231"/>
        <v>27.129036062848982</v>
      </c>
      <c r="X188" s="168">
        <f t="shared" si="231"/>
        <v>27.129036062848982</v>
      </c>
      <c r="Y188" s="168">
        <f t="shared" si="231"/>
        <v>27.129036062848982</v>
      </c>
      <c r="Z188" s="168">
        <f t="shared" si="231"/>
        <v>27.129036062848982</v>
      </c>
      <c r="AA188" s="168">
        <f t="shared" si="231"/>
        <v>27.129036062848982</v>
      </c>
    </row>
    <row r="189" spans="2:27" x14ac:dyDescent="0.3">
      <c r="B189" s="150">
        <v>2006</v>
      </c>
      <c r="C189" s="219">
        <f>Parameters!G15</f>
        <v>382.91877999999997</v>
      </c>
      <c r="D189" s="170"/>
      <c r="E189" s="170"/>
      <c r="F189" s="170"/>
      <c r="G189" s="170"/>
      <c r="H189" s="170"/>
      <c r="I189" s="170"/>
      <c r="J189" s="170"/>
      <c r="K189" s="170"/>
      <c r="L189" s="170"/>
      <c r="M189" s="168">
        <f t="shared" si="231"/>
        <v>26.046768696827385</v>
      </c>
      <c r="N189" s="168">
        <f t="shared" si="231"/>
        <v>26.046768696827385</v>
      </c>
      <c r="O189" s="168">
        <f t="shared" si="231"/>
        <v>26.046768696827385</v>
      </c>
      <c r="P189" s="168">
        <f t="shared" si="231"/>
        <v>26.046768696827385</v>
      </c>
      <c r="Q189" s="168">
        <f t="shared" si="231"/>
        <v>26.046768696827385</v>
      </c>
      <c r="R189" s="168">
        <f t="shared" si="231"/>
        <v>26.046768696827385</v>
      </c>
      <c r="S189" s="168">
        <f t="shared" si="231"/>
        <v>26.046768696827385</v>
      </c>
      <c r="T189" s="168">
        <f t="shared" si="231"/>
        <v>26.046768696827385</v>
      </c>
      <c r="U189" s="168">
        <f t="shared" si="231"/>
        <v>26.046768696827385</v>
      </c>
      <c r="V189" s="168">
        <f t="shared" si="231"/>
        <v>26.046768696827385</v>
      </c>
      <c r="W189" s="168">
        <f t="shared" si="231"/>
        <v>26.046768696827385</v>
      </c>
      <c r="X189" s="168">
        <f t="shared" si="231"/>
        <v>26.046768696827385</v>
      </c>
      <c r="Y189" s="168">
        <f t="shared" si="231"/>
        <v>26.046768696827385</v>
      </c>
      <c r="Z189" s="168">
        <f t="shared" si="231"/>
        <v>26.046768696827385</v>
      </c>
      <c r="AA189" s="168">
        <f t="shared" si="231"/>
        <v>26.046768696827385</v>
      </c>
    </row>
    <row r="190" spans="2:27" x14ac:dyDescent="0.3">
      <c r="B190" s="150">
        <v>2007</v>
      </c>
      <c r="C190" s="219">
        <f>Parameters!G16</f>
        <v>9.4970599999999994</v>
      </c>
      <c r="D190" s="170"/>
      <c r="E190" s="170"/>
      <c r="F190" s="170"/>
      <c r="G190" s="170"/>
      <c r="H190" s="170"/>
      <c r="I190" s="170"/>
      <c r="J190" s="170"/>
      <c r="K190" s="170"/>
      <c r="L190" s="170"/>
      <c r="M190" s="170"/>
      <c r="N190" s="168">
        <f t="shared" si="231"/>
        <v>0.64600572768954168</v>
      </c>
      <c r="O190" s="168">
        <f t="shared" si="231"/>
        <v>0.64600572768954168</v>
      </c>
      <c r="P190" s="168">
        <f t="shared" si="231"/>
        <v>0.64600572768954168</v>
      </c>
      <c r="Q190" s="168">
        <f t="shared" si="231"/>
        <v>0.64600572768954168</v>
      </c>
      <c r="R190" s="168">
        <f t="shared" si="231"/>
        <v>0.64600572768954168</v>
      </c>
      <c r="S190" s="168">
        <f t="shared" si="231"/>
        <v>0.64600572768954168</v>
      </c>
      <c r="T190" s="168">
        <f t="shared" si="231"/>
        <v>0.64600572768954168</v>
      </c>
      <c r="U190" s="168">
        <f t="shared" si="231"/>
        <v>0.64600572768954168</v>
      </c>
      <c r="V190" s="168">
        <f t="shared" si="231"/>
        <v>0.64600572768954168</v>
      </c>
      <c r="W190" s="168">
        <f t="shared" si="231"/>
        <v>0.64600572768954168</v>
      </c>
      <c r="X190" s="168">
        <f t="shared" si="231"/>
        <v>0.64600572768954168</v>
      </c>
      <c r="Y190" s="168">
        <f t="shared" si="231"/>
        <v>0.64600572768954168</v>
      </c>
      <c r="Z190" s="168">
        <f t="shared" si="231"/>
        <v>0.64600572768954168</v>
      </c>
      <c r="AA190" s="168">
        <f t="shared" si="231"/>
        <v>0.64600572768954168</v>
      </c>
    </row>
    <row r="191" spans="2:27" x14ac:dyDescent="0.3">
      <c r="B191" s="150">
        <v>2008</v>
      </c>
      <c r="C191" s="219">
        <f>Parameters!G17</f>
        <v>29.458419999999997</v>
      </c>
      <c r="D191" s="170"/>
      <c r="E191" s="170"/>
      <c r="F191" s="170"/>
      <c r="G191" s="170"/>
      <c r="H191" s="170"/>
      <c r="I191" s="170"/>
      <c r="J191" s="170"/>
      <c r="K191" s="170"/>
      <c r="L191" s="170"/>
      <c r="M191" s="170"/>
      <c r="N191" s="170"/>
      <c r="O191" s="168">
        <f t="shared" si="231"/>
        <v>2.003810447515773</v>
      </c>
      <c r="P191" s="168">
        <f t="shared" si="231"/>
        <v>2.003810447515773</v>
      </c>
      <c r="Q191" s="168">
        <f t="shared" si="231"/>
        <v>2.003810447515773</v>
      </c>
      <c r="R191" s="168">
        <f t="shared" si="231"/>
        <v>2.003810447515773</v>
      </c>
      <c r="S191" s="168">
        <f t="shared" si="231"/>
        <v>2.003810447515773</v>
      </c>
      <c r="T191" s="168">
        <f t="shared" si="231"/>
        <v>2.003810447515773</v>
      </c>
      <c r="U191" s="168">
        <f t="shared" si="231"/>
        <v>2.003810447515773</v>
      </c>
      <c r="V191" s="168">
        <f t="shared" si="231"/>
        <v>2.003810447515773</v>
      </c>
      <c r="W191" s="168">
        <f t="shared" si="231"/>
        <v>2.003810447515773</v>
      </c>
      <c r="X191" s="168">
        <f t="shared" si="231"/>
        <v>2.003810447515773</v>
      </c>
      <c r="Y191" s="168">
        <f t="shared" si="231"/>
        <v>2.003810447515773</v>
      </c>
      <c r="Z191" s="168">
        <f t="shared" si="231"/>
        <v>2.003810447515773</v>
      </c>
      <c r="AA191" s="168">
        <f t="shared" si="231"/>
        <v>2.003810447515773</v>
      </c>
    </row>
    <row r="192" spans="2:27" x14ac:dyDescent="0.3">
      <c r="B192" s="150">
        <v>2009</v>
      </c>
      <c r="C192" s="220">
        <f>Parameters!G18</f>
        <v>256.25951999999961</v>
      </c>
      <c r="D192" s="170"/>
      <c r="E192" s="170"/>
      <c r="F192" s="170"/>
      <c r="G192" s="170"/>
      <c r="H192" s="170"/>
      <c r="I192" s="170"/>
      <c r="J192" s="170"/>
      <c r="K192" s="170"/>
      <c r="L192" s="170"/>
      <c r="M192" s="170"/>
      <c r="N192" s="170"/>
      <c r="O192" s="170"/>
      <c r="P192" s="168">
        <f t="shared" si="231"/>
        <v>17.431196359186149</v>
      </c>
      <c r="Q192" s="168">
        <f t="shared" si="231"/>
        <v>17.431196359186149</v>
      </c>
      <c r="R192" s="168">
        <f t="shared" si="231"/>
        <v>17.431196359186149</v>
      </c>
      <c r="S192" s="168">
        <f t="shared" si="231"/>
        <v>17.431196359186149</v>
      </c>
      <c r="T192" s="168">
        <f t="shared" si="231"/>
        <v>17.431196359186149</v>
      </c>
      <c r="U192" s="168">
        <f t="shared" si="231"/>
        <v>17.431196359186149</v>
      </c>
      <c r="V192" s="168">
        <f t="shared" si="231"/>
        <v>17.431196359186149</v>
      </c>
      <c r="W192" s="168">
        <f t="shared" si="231"/>
        <v>17.431196359186149</v>
      </c>
      <c r="X192" s="168">
        <f t="shared" si="231"/>
        <v>17.431196359186149</v>
      </c>
      <c r="Y192" s="168">
        <f t="shared" si="231"/>
        <v>17.431196359186149</v>
      </c>
      <c r="Z192" s="168">
        <f t="shared" si="231"/>
        <v>17.431196359186149</v>
      </c>
      <c r="AA192" s="168">
        <f t="shared" si="231"/>
        <v>17.431196359186149</v>
      </c>
    </row>
    <row r="193" spans="2:27" x14ac:dyDescent="0.3">
      <c r="B193" s="150">
        <v>2010</v>
      </c>
      <c r="C193" s="220">
        <f>Parameters!G19</f>
        <v>124.59049999999999</v>
      </c>
      <c r="D193" s="170"/>
      <c r="E193" s="170"/>
      <c r="F193" s="170"/>
      <c r="G193" s="170"/>
      <c r="H193" s="170"/>
      <c r="I193" s="170"/>
      <c r="J193" s="170"/>
      <c r="K193" s="170"/>
      <c r="L193" s="170"/>
      <c r="M193" s="170"/>
      <c r="N193" s="170"/>
      <c r="O193" s="170"/>
      <c r="P193" s="170"/>
      <c r="Q193" s="168">
        <f t="shared" si="231"/>
        <v>8.4748518610710928</v>
      </c>
      <c r="R193" s="168">
        <f t="shared" si="231"/>
        <v>8.4748518610710928</v>
      </c>
      <c r="S193" s="168">
        <f t="shared" si="231"/>
        <v>8.4748518610710928</v>
      </c>
      <c r="T193" s="168">
        <f t="shared" si="231"/>
        <v>8.4748518610710928</v>
      </c>
      <c r="U193" s="168">
        <f t="shared" si="231"/>
        <v>8.4748518610710928</v>
      </c>
      <c r="V193" s="168">
        <f t="shared" si="231"/>
        <v>8.4748518610710928</v>
      </c>
      <c r="W193" s="168">
        <f t="shared" si="231"/>
        <v>8.4748518610710928</v>
      </c>
      <c r="X193" s="168">
        <f t="shared" si="231"/>
        <v>8.4748518610710928</v>
      </c>
      <c r="Y193" s="168">
        <f t="shared" si="231"/>
        <v>8.4748518610710928</v>
      </c>
      <c r="Z193" s="168">
        <f t="shared" si="231"/>
        <v>8.4748518610710928</v>
      </c>
      <c r="AA193" s="168">
        <f t="shared" si="231"/>
        <v>8.4748518610710928</v>
      </c>
    </row>
    <row r="194" spans="2:27" x14ac:dyDescent="0.3">
      <c r="B194" s="150">
        <v>2011</v>
      </c>
      <c r="C194" s="220">
        <f>Parameters!G20</f>
        <v>167.31399999999999</v>
      </c>
      <c r="D194" s="170"/>
      <c r="E194" s="170"/>
      <c r="F194" s="170"/>
      <c r="G194" s="170"/>
      <c r="H194" s="170"/>
      <c r="I194" s="170"/>
      <c r="J194" s="170"/>
      <c r="K194" s="170"/>
      <c r="L194" s="170"/>
      <c r="M194" s="170"/>
      <c r="N194" s="170"/>
      <c r="O194" s="170"/>
      <c r="P194" s="170"/>
      <c r="Q194" s="170"/>
      <c r="R194" s="168">
        <f t="shared" si="231"/>
        <v>11.380974988327752</v>
      </c>
      <c r="S194" s="168">
        <f t="shared" si="231"/>
        <v>11.380974988327752</v>
      </c>
      <c r="T194" s="168">
        <f t="shared" si="231"/>
        <v>11.380974988327752</v>
      </c>
      <c r="U194" s="168">
        <f t="shared" si="231"/>
        <v>11.380974988327752</v>
      </c>
      <c r="V194" s="168">
        <f t="shared" si="231"/>
        <v>11.380974988327752</v>
      </c>
      <c r="W194" s="168">
        <f t="shared" si="231"/>
        <v>11.380974988327752</v>
      </c>
      <c r="X194" s="168">
        <f t="shared" si="231"/>
        <v>11.380974988327752</v>
      </c>
      <c r="Y194" s="168">
        <f t="shared" si="231"/>
        <v>11.380974988327752</v>
      </c>
      <c r="Z194" s="168">
        <f t="shared" si="231"/>
        <v>11.380974988327752</v>
      </c>
      <c r="AA194" s="168">
        <f t="shared" si="231"/>
        <v>11.380974988327752</v>
      </c>
    </row>
    <row r="195" spans="2:27" x14ac:dyDescent="0.3">
      <c r="B195" s="150">
        <v>2012</v>
      </c>
      <c r="C195" s="220">
        <f>Parameters!G21</f>
        <v>0</v>
      </c>
      <c r="D195" s="170"/>
      <c r="E195" s="170"/>
      <c r="F195" s="170"/>
      <c r="G195" s="170"/>
      <c r="H195" s="170"/>
      <c r="I195" s="170"/>
      <c r="J195" s="170"/>
      <c r="K195" s="170"/>
      <c r="L195" s="170"/>
      <c r="M195" s="170"/>
      <c r="N195" s="170"/>
      <c r="O195" s="170"/>
      <c r="P195" s="170"/>
      <c r="Q195" s="170"/>
      <c r="R195" s="170"/>
      <c r="S195" s="168">
        <f t="shared" si="231"/>
        <v>0</v>
      </c>
      <c r="T195" s="168">
        <f t="shared" ref="T195:AA203" si="232">PMT($C$10,$C$9,-$C195)</f>
        <v>0</v>
      </c>
      <c r="U195" s="168">
        <f t="shared" si="232"/>
        <v>0</v>
      </c>
      <c r="V195" s="168">
        <f t="shared" si="232"/>
        <v>0</v>
      </c>
      <c r="W195" s="168">
        <f t="shared" si="232"/>
        <v>0</v>
      </c>
      <c r="X195" s="168">
        <f t="shared" si="232"/>
        <v>0</v>
      </c>
      <c r="Y195" s="168">
        <f t="shared" si="232"/>
        <v>0</v>
      </c>
      <c r="Z195" s="168">
        <f t="shared" si="232"/>
        <v>0</v>
      </c>
      <c r="AA195" s="168">
        <f t="shared" si="232"/>
        <v>0</v>
      </c>
    </row>
    <row r="196" spans="2:27" x14ac:dyDescent="0.3">
      <c r="B196" s="150">
        <v>2013</v>
      </c>
      <c r="C196" s="220">
        <f>Parameters!G22</f>
        <v>13.013</v>
      </c>
      <c r="D196" s="170"/>
      <c r="E196" s="170"/>
      <c r="F196" s="170"/>
      <c r="G196" s="170"/>
      <c r="H196" s="170"/>
      <c r="I196" s="170"/>
      <c r="J196" s="170"/>
      <c r="K196" s="170"/>
      <c r="L196" s="170"/>
      <c r="M196" s="170"/>
      <c r="N196" s="170"/>
      <c r="O196" s="170"/>
      <c r="P196" s="170"/>
      <c r="Q196" s="170"/>
      <c r="R196" s="170"/>
      <c r="S196" s="170"/>
      <c r="T196" s="168">
        <f t="shared" si="232"/>
        <v>0.88516578124430145</v>
      </c>
      <c r="U196" s="168">
        <f t="shared" si="232"/>
        <v>0.88516578124430145</v>
      </c>
      <c r="V196" s="168">
        <f t="shared" si="232"/>
        <v>0.88516578124430145</v>
      </c>
      <c r="W196" s="168">
        <f t="shared" si="232"/>
        <v>0.88516578124430145</v>
      </c>
      <c r="X196" s="168">
        <f t="shared" si="232"/>
        <v>0.88516578124430145</v>
      </c>
      <c r="Y196" s="168">
        <f t="shared" si="232"/>
        <v>0.88516578124430145</v>
      </c>
      <c r="Z196" s="168">
        <f t="shared" si="232"/>
        <v>0.88516578124430145</v>
      </c>
      <c r="AA196" s="168">
        <f t="shared" si="232"/>
        <v>0.88516578124430145</v>
      </c>
    </row>
    <row r="197" spans="2:27" x14ac:dyDescent="0.3">
      <c r="B197" s="150">
        <v>2014</v>
      </c>
      <c r="C197" s="220">
        <f>Parameters!G23</f>
        <v>164.95237000000003</v>
      </c>
      <c r="D197" s="170"/>
      <c r="E197" s="170"/>
      <c r="F197" s="170"/>
      <c r="G197" s="170"/>
      <c r="H197" s="170"/>
      <c r="I197" s="170"/>
      <c r="J197" s="170"/>
      <c r="K197" s="170"/>
      <c r="L197" s="170"/>
      <c r="M197" s="170"/>
      <c r="N197" s="170"/>
      <c r="O197" s="170"/>
      <c r="P197" s="170"/>
      <c r="Q197" s="170"/>
      <c r="R197" s="170"/>
      <c r="S197" s="170"/>
      <c r="T197" s="170"/>
      <c r="U197" s="168">
        <f t="shared" si="232"/>
        <v>11.220333010001466</v>
      </c>
      <c r="V197" s="168">
        <f t="shared" si="232"/>
        <v>11.220333010001466</v>
      </c>
      <c r="W197" s="168">
        <f t="shared" si="232"/>
        <v>11.220333010001466</v>
      </c>
      <c r="X197" s="168">
        <f t="shared" si="232"/>
        <v>11.220333010001466</v>
      </c>
      <c r="Y197" s="168">
        <f t="shared" si="232"/>
        <v>11.220333010001466</v>
      </c>
      <c r="Z197" s="168">
        <f t="shared" si="232"/>
        <v>11.220333010001466</v>
      </c>
      <c r="AA197" s="168">
        <f t="shared" si="232"/>
        <v>11.220333010001466</v>
      </c>
    </row>
    <row r="198" spans="2:27" x14ac:dyDescent="0.3">
      <c r="B198" s="150">
        <v>2015</v>
      </c>
      <c r="C198" s="220">
        <f>Parameters!G24</f>
        <v>60.115470000000002</v>
      </c>
      <c r="D198" s="170"/>
      <c r="E198" s="170"/>
      <c r="F198" s="170"/>
      <c r="G198" s="170"/>
      <c r="H198" s="170"/>
      <c r="I198" s="170"/>
      <c r="J198" s="170"/>
      <c r="K198" s="170"/>
      <c r="L198" s="170"/>
      <c r="M198" s="170"/>
      <c r="N198" s="170"/>
      <c r="O198" s="170"/>
      <c r="P198" s="170"/>
      <c r="Q198" s="170"/>
      <c r="R198" s="170"/>
      <c r="S198" s="170"/>
      <c r="T198" s="170"/>
      <c r="U198" s="170"/>
      <c r="V198" s="168">
        <f t="shared" si="232"/>
        <v>4.0891536899576097</v>
      </c>
      <c r="W198" s="168">
        <f t="shared" si="232"/>
        <v>4.0891536899576097</v>
      </c>
      <c r="X198" s="168">
        <f t="shared" si="232"/>
        <v>4.0891536899576097</v>
      </c>
      <c r="Y198" s="168">
        <f t="shared" si="232"/>
        <v>4.0891536899576097</v>
      </c>
      <c r="Z198" s="168">
        <f t="shared" si="232"/>
        <v>4.0891536899576097</v>
      </c>
      <c r="AA198" s="168">
        <f t="shared" si="232"/>
        <v>4.0891536899576097</v>
      </c>
    </row>
    <row r="199" spans="2:27" x14ac:dyDescent="0.3">
      <c r="B199" s="150">
        <v>2016</v>
      </c>
      <c r="C199" s="220">
        <f>Parameters!G25</f>
        <v>274.64906999999999</v>
      </c>
      <c r="D199" s="170"/>
      <c r="E199" s="170"/>
      <c r="F199" s="170"/>
      <c r="G199" s="170"/>
      <c r="H199" s="170"/>
      <c r="I199" s="170"/>
      <c r="J199" s="170"/>
      <c r="K199" s="170"/>
      <c r="L199" s="170"/>
      <c r="M199" s="170"/>
      <c r="N199" s="170"/>
      <c r="O199" s="170"/>
      <c r="P199" s="170"/>
      <c r="Q199" s="170"/>
      <c r="R199" s="170"/>
      <c r="S199" s="170"/>
      <c r="T199" s="170"/>
      <c r="U199" s="170"/>
      <c r="V199" s="170"/>
      <c r="W199" s="168">
        <f t="shared" si="232"/>
        <v>18.682083963311367</v>
      </c>
      <c r="X199" s="168">
        <f t="shared" si="232"/>
        <v>18.682083963311367</v>
      </c>
      <c r="Y199" s="168">
        <f t="shared" si="232"/>
        <v>18.682083963311367</v>
      </c>
      <c r="Z199" s="168">
        <f t="shared" si="232"/>
        <v>18.682083963311367</v>
      </c>
      <c r="AA199" s="168">
        <f t="shared" si="232"/>
        <v>18.682083963311367</v>
      </c>
    </row>
    <row r="200" spans="2:27" x14ac:dyDescent="0.3">
      <c r="B200" s="150">
        <v>2017</v>
      </c>
      <c r="C200" s="220">
        <f>Parameters!G26</f>
        <v>631.95389537186259</v>
      </c>
      <c r="D200" s="170"/>
      <c r="E200" s="170"/>
      <c r="F200" s="170"/>
      <c r="G200" s="170"/>
      <c r="H200" s="170"/>
      <c r="I200" s="170"/>
      <c r="J200" s="170"/>
      <c r="K200" s="170"/>
      <c r="L200" s="170"/>
      <c r="M200" s="170"/>
      <c r="N200" s="170"/>
      <c r="O200" s="170"/>
      <c r="P200" s="170"/>
      <c r="Q200" s="170"/>
      <c r="R200" s="170"/>
      <c r="S200" s="170"/>
      <c r="T200" s="170"/>
      <c r="U200" s="170"/>
      <c r="V200" s="170"/>
      <c r="W200" s="170"/>
      <c r="X200" s="168">
        <f t="shared" si="232"/>
        <v>42.986549105295808</v>
      </c>
      <c r="Y200" s="168">
        <f t="shared" si="232"/>
        <v>42.986549105295808</v>
      </c>
      <c r="Z200" s="168">
        <f t="shared" si="232"/>
        <v>42.986549105295808</v>
      </c>
      <c r="AA200" s="168">
        <f t="shared" si="232"/>
        <v>42.986549105295808</v>
      </c>
    </row>
    <row r="201" spans="2:27" x14ac:dyDescent="0.3">
      <c r="B201" s="150">
        <v>2018</v>
      </c>
      <c r="C201" s="220">
        <f>Parameters!G27</f>
        <v>359.77653756597499</v>
      </c>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68">
        <f t="shared" si="232"/>
        <v>24.472595093211101</v>
      </c>
      <c r="Z201" s="168">
        <f t="shared" si="232"/>
        <v>24.472595093211101</v>
      </c>
      <c r="AA201" s="168">
        <f t="shared" si="232"/>
        <v>24.472595093211101</v>
      </c>
    </row>
    <row r="202" spans="2:27" x14ac:dyDescent="0.3">
      <c r="B202" s="150">
        <v>2019</v>
      </c>
      <c r="C202" s="220">
        <f>Parameters!G28</f>
        <v>1126.1075871176124</v>
      </c>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68">
        <f t="shared" si="232"/>
        <v>76.59970046231436</v>
      </c>
      <c r="AA202" s="168">
        <f t="shared" si="232"/>
        <v>76.59970046231436</v>
      </c>
    </row>
    <row r="203" spans="2:27" x14ac:dyDescent="0.3">
      <c r="B203" s="150">
        <v>2020</v>
      </c>
      <c r="C203" s="220">
        <f>Parameters!G29</f>
        <v>0</v>
      </c>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68">
        <f t="shared" si="232"/>
        <v>0</v>
      </c>
    </row>
    <row r="204" spans="2:27" x14ac:dyDescent="0.3">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row>
    <row r="205" spans="2:27" x14ac:dyDescent="0.3">
      <c r="B205" s="84" t="s">
        <v>231</v>
      </c>
      <c r="C205" s="84"/>
      <c r="D205" s="147">
        <f>SUM(D180:D203)</f>
        <v>63.371403798679275</v>
      </c>
      <c r="E205" s="147">
        <f t="shared" ref="E205:AA205" si="233">SUM(E180:E203)</f>
        <v>119.19749068188966</v>
      </c>
      <c r="F205" s="147">
        <f t="shared" si="233"/>
        <v>119.19749068188966</v>
      </c>
      <c r="G205" s="147">
        <f t="shared" si="233"/>
        <v>119.84418955023169</v>
      </c>
      <c r="H205" s="147">
        <f t="shared" si="233"/>
        <v>131.67511961602332</v>
      </c>
      <c r="I205" s="147">
        <f t="shared" si="233"/>
        <v>272.51780797070643</v>
      </c>
      <c r="J205" s="147">
        <f t="shared" si="233"/>
        <v>2163.6236275646929</v>
      </c>
      <c r="K205" s="147">
        <f t="shared" si="233"/>
        <v>2172.4764186178886</v>
      </c>
      <c r="L205" s="147">
        <f t="shared" si="233"/>
        <v>2199.6054546807377</v>
      </c>
      <c r="M205" s="147">
        <f t="shared" si="233"/>
        <v>2225.652223377565</v>
      </c>
      <c r="N205" s="147">
        <f t="shared" si="233"/>
        <v>2226.2982291052544</v>
      </c>
      <c r="O205" s="147">
        <f t="shared" si="233"/>
        <v>2228.3020395527701</v>
      </c>
      <c r="P205" s="147">
        <f t="shared" si="233"/>
        <v>2245.7332359119564</v>
      </c>
      <c r="Q205" s="147">
        <f t="shared" si="233"/>
        <v>2254.2080877730273</v>
      </c>
      <c r="R205" s="147">
        <f t="shared" si="233"/>
        <v>2265.5890627613549</v>
      </c>
      <c r="S205" s="147">
        <f t="shared" si="233"/>
        <v>2265.5890627613549</v>
      </c>
      <c r="T205" s="147">
        <f t="shared" si="233"/>
        <v>2266.4742285425991</v>
      </c>
      <c r="U205" s="147">
        <f t="shared" si="233"/>
        <v>2277.6945615526006</v>
      </c>
      <c r="V205" s="147">
        <f t="shared" si="233"/>
        <v>2281.7837152425582</v>
      </c>
      <c r="W205" s="147">
        <f t="shared" si="233"/>
        <v>2300.4657992058696</v>
      </c>
      <c r="X205" s="147">
        <f t="shared" si="233"/>
        <v>2343.4523483111652</v>
      </c>
      <c r="Y205" s="147">
        <f t="shared" si="233"/>
        <v>2367.9249434043763</v>
      </c>
      <c r="Z205" s="147">
        <f t="shared" si="233"/>
        <v>2444.5246438666909</v>
      </c>
      <c r="AA205" s="147">
        <f t="shared" si="233"/>
        <v>2444.5246438666909</v>
      </c>
    </row>
    <row r="206" spans="2:27" ht="15" thickBot="1" x14ac:dyDescent="0.35">
      <c r="B206" s="85" t="s">
        <v>235</v>
      </c>
      <c r="C206" s="85"/>
      <c r="D206" s="148">
        <f>$C$11*D205</f>
        <v>0</v>
      </c>
      <c r="E206" s="148">
        <f t="shared" ref="E206" si="234">$C$11*E205</f>
        <v>0</v>
      </c>
      <c r="F206" s="148">
        <f t="shared" ref="F206" si="235">$C$11*F205</f>
        <v>0</v>
      </c>
      <c r="G206" s="148">
        <f t="shared" ref="G206" si="236">$C$11*G205</f>
        <v>0</v>
      </c>
      <c r="H206" s="148">
        <f t="shared" ref="H206" si="237">$C$11*H205</f>
        <v>0</v>
      </c>
      <c r="I206" s="148">
        <f t="shared" ref="I206" si="238">$C$11*I205</f>
        <v>0</v>
      </c>
      <c r="J206" s="148">
        <f t="shared" ref="J206" si="239">$C$11*J205</f>
        <v>0</v>
      </c>
      <c r="K206" s="148">
        <f t="shared" ref="K206" si="240">$C$11*K205</f>
        <v>0</v>
      </c>
      <c r="L206" s="148">
        <f t="shared" ref="L206" si="241">$C$11*L205</f>
        <v>0</v>
      </c>
      <c r="M206" s="148">
        <f t="shared" ref="M206" si="242">$C$11*M205</f>
        <v>0</v>
      </c>
      <c r="N206" s="148">
        <f t="shared" ref="N206" si="243">$C$11*N205</f>
        <v>0</v>
      </c>
      <c r="O206" s="148">
        <f t="shared" ref="O206" si="244">$C$11*O205</f>
        <v>0</v>
      </c>
      <c r="P206" s="148">
        <f t="shared" ref="P206" si="245">$C$11*P205</f>
        <v>0</v>
      </c>
      <c r="Q206" s="148">
        <f t="shared" ref="Q206" si="246">$C$11*Q205</f>
        <v>0</v>
      </c>
      <c r="R206" s="148">
        <f t="shared" ref="R206" si="247">$C$11*R205</f>
        <v>0</v>
      </c>
      <c r="S206" s="148">
        <f t="shared" ref="S206" si="248">$C$11*S205</f>
        <v>0</v>
      </c>
      <c r="T206" s="148">
        <f t="shared" ref="T206" si="249">$C$11*T205</f>
        <v>0</v>
      </c>
      <c r="U206" s="148">
        <f t="shared" ref="U206" si="250">$C$11*U205</f>
        <v>0</v>
      </c>
      <c r="V206" s="148">
        <f t="shared" ref="V206" si="251">$C$11*V205</f>
        <v>0</v>
      </c>
      <c r="W206" s="148">
        <f t="shared" ref="W206" si="252">$C$11*W205</f>
        <v>0</v>
      </c>
      <c r="X206" s="148">
        <f t="shared" ref="X206" si="253">$C$11*X205</f>
        <v>0</v>
      </c>
      <c r="Y206" s="148">
        <f t="shared" ref="Y206" si="254">$C$11*Y205</f>
        <v>0</v>
      </c>
      <c r="Z206" s="148">
        <f t="shared" ref="Z206" si="255">$C$11*Z205</f>
        <v>0</v>
      </c>
      <c r="AA206" s="148">
        <f t="shared" ref="AA206" si="256">$C$11*AA205</f>
        <v>0</v>
      </c>
    </row>
    <row r="207" spans="2:27" x14ac:dyDescent="0.3">
      <c r="B207" s="145" t="s">
        <v>239</v>
      </c>
      <c r="C207" s="84"/>
      <c r="D207" s="175">
        <f>D205+D206</f>
        <v>63.371403798679275</v>
      </c>
      <c r="E207" s="175">
        <f t="shared" ref="E207:AA207" si="257">E205+E206</f>
        <v>119.19749068188966</v>
      </c>
      <c r="F207" s="175">
        <f t="shared" si="257"/>
        <v>119.19749068188966</v>
      </c>
      <c r="G207" s="175">
        <f t="shared" si="257"/>
        <v>119.84418955023169</v>
      </c>
      <c r="H207" s="175">
        <f t="shared" si="257"/>
        <v>131.67511961602332</v>
      </c>
      <c r="I207" s="175">
        <f t="shared" si="257"/>
        <v>272.51780797070643</v>
      </c>
      <c r="J207" s="175">
        <f t="shared" si="257"/>
        <v>2163.6236275646929</v>
      </c>
      <c r="K207" s="175">
        <f t="shared" si="257"/>
        <v>2172.4764186178886</v>
      </c>
      <c r="L207" s="175">
        <f t="shared" si="257"/>
        <v>2199.6054546807377</v>
      </c>
      <c r="M207" s="175">
        <f t="shared" si="257"/>
        <v>2225.652223377565</v>
      </c>
      <c r="N207" s="175">
        <f t="shared" si="257"/>
        <v>2226.2982291052544</v>
      </c>
      <c r="O207" s="175">
        <f t="shared" si="257"/>
        <v>2228.3020395527701</v>
      </c>
      <c r="P207" s="175">
        <f t="shared" si="257"/>
        <v>2245.7332359119564</v>
      </c>
      <c r="Q207" s="175">
        <f t="shared" si="257"/>
        <v>2254.2080877730273</v>
      </c>
      <c r="R207" s="175">
        <f t="shared" si="257"/>
        <v>2265.5890627613549</v>
      </c>
      <c r="S207" s="175">
        <f t="shared" si="257"/>
        <v>2265.5890627613549</v>
      </c>
      <c r="T207" s="175">
        <f t="shared" si="257"/>
        <v>2266.4742285425991</v>
      </c>
      <c r="U207" s="175">
        <f t="shared" si="257"/>
        <v>2277.6945615526006</v>
      </c>
      <c r="V207" s="175">
        <f t="shared" si="257"/>
        <v>2281.7837152425582</v>
      </c>
      <c r="W207" s="175">
        <f t="shared" si="257"/>
        <v>2300.4657992058696</v>
      </c>
      <c r="X207" s="175">
        <f t="shared" si="257"/>
        <v>2343.4523483111652</v>
      </c>
      <c r="Y207" s="175">
        <f t="shared" si="257"/>
        <v>2367.9249434043763</v>
      </c>
      <c r="Z207" s="175">
        <f t="shared" si="257"/>
        <v>2444.5246438666909</v>
      </c>
      <c r="AA207" s="175">
        <f t="shared" si="257"/>
        <v>2444.5246438666909</v>
      </c>
    </row>
    <row r="208" spans="2:27" x14ac:dyDescent="0.3">
      <c r="B208" s="174" t="s">
        <v>247</v>
      </c>
      <c r="C208" s="84"/>
      <c r="D208" s="173">
        <f>D207/D$15</f>
        <v>216.29034102579718</v>
      </c>
      <c r="E208" s="173">
        <f t="shared" ref="E208" si="258">E207/E$15</f>
        <v>383.72766471657962</v>
      </c>
      <c r="F208" s="173">
        <f t="shared" ref="F208" si="259">F207/F$15</f>
        <v>361.93894049856596</v>
      </c>
      <c r="G208" s="173">
        <f t="shared" ref="G208" si="260">G207/G$15</f>
        <v>343.23959499024056</v>
      </c>
      <c r="H208" s="173">
        <f t="shared" ref="H208" si="261">H207/H$15</f>
        <v>355.71020075077593</v>
      </c>
      <c r="I208" s="173">
        <f t="shared" ref="I208" si="262">I207/I$15</f>
        <v>694.3839679599746</v>
      </c>
      <c r="J208" s="173">
        <f t="shared" ref="J208" si="263">J207/J$15</f>
        <v>5199.9445653221374</v>
      </c>
      <c r="K208" s="173">
        <f t="shared" ref="K208" si="264">K207/K$15</f>
        <v>4924.7509145012573</v>
      </c>
      <c r="L208" s="173">
        <f t="shared" ref="L208" si="265">L207/L$15</f>
        <v>4703.1213717326063</v>
      </c>
      <c r="M208" s="173">
        <f t="shared" ref="M208" si="266">M207/M$15</f>
        <v>4488.5999663337971</v>
      </c>
      <c r="N208" s="173">
        <f t="shared" ref="N208" si="267">N207/N$15</f>
        <v>4234.9583125675827</v>
      </c>
      <c r="O208" s="173">
        <f t="shared" ref="O208" si="268">O207/O$15</f>
        <v>3998.085309607508</v>
      </c>
      <c r="P208" s="173">
        <f t="shared" ref="P208" si="269">P207/P$15</f>
        <v>3800.5667579402875</v>
      </c>
      <c r="Q208" s="173">
        <f t="shared" ref="Q208" si="270">Q207/Q$15</f>
        <v>3598.2919957797326</v>
      </c>
      <c r="R208" s="173">
        <f t="shared" ref="R208" si="271">R207/R$15</f>
        <v>3411.11011071949</v>
      </c>
      <c r="S208" s="173">
        <f t="shared" ref="S208" si="272">S207/S$15</f>
        <v>3217.4213457078758</v>
      </c>
      <c r="T208" s="173">
        <f t="shared" ref="T208" si="273">T207/T$15</f>
        <v>3035.9162350674801</v>
      </c>
      <c r="U208" s="173">
        <f t="shared" ref="U208" si="274">U207/U$15</f>
        <v>2877.7077366996878</v>
      </c>
      <c r="V208" s="173">
        <f t="shared" ref="V208" si="275">V207/V$15</f>
        <v>2719.179490963942</v>
      </c>
      <c r="W208" s="173">
        <f t="shared" ref="W208" si="276">W207/W$15</f>
        <v>2585.7788615052104</v>
      </c>
      <c r="X208" s="173">
        <f t="shared" ref="X208" si="277">X207/X$15</f>
        <v>2484.5281796794975</v>
      </c>
      <c r="Y208" s="173">
        <f t="shared" ref="Y208" si="278">Y207/Y$15</f>
        <v>2367.9249434043763</v>
      </c>
      <c r="Z208" s="173">
        <f t="shared" ref="Z208" si="279">Z207/Z$15</f>
        <v>2305.7202828397385</v>
      </c>
      <c r="AA208" s="173">
        <f t="shared" ref="AA208" si="280">AA207/AA$15</f>
        <v>2174.7974748535544</v>
      </c>
    </row>
    <row r="210" spans="2:27" x14ac:dyDescent="0.3">
      <c r="B210" s="161" t="s">
        <v>245</v>
      </c>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row>
    <row r="211" spans="2:27" ht="15" thickBot="1" x14ac:dyDescent="0.35">
      <c r="B211" s="86"/>
      <c r="C211" s="86" t="s">
        <v>231</v>
      </c>
      <c r="D211" s="86">
        <v>1997</v>
      </c>
      <c r="E211" s="86">
        <v>1998</v>
      </c>
      <c r="F211" s="86">
        <v>1999</v>
      </c>
      <c r="G211" s="86">
        <v>2000</v>
      </c>
      <c r="H211" s="86">
        <v>2001</v>
      </c>
      <c r="I211" s="86">
        <v>2002</v>
      </c>
      <c r="J211" s="86">
        <v>2003</v>
      </c>
      <c r="K211" s="86">
        <v>2004</v>
      </c>
      <c r="L211" s="86">
        <v>2005</v>
      </c>
      <c r="M211" s="86">
        <v>2006</v>
      </c>
      <c r="N211" s="86">
        <v>2007</v>
      </c>
      <c r="O211" s="86">
        <v>2008</v>
      </c>
      <c r="P211" s="86">
        <v>2009</v>
      </c>
      <c r="Q211" s="86">
        <v>2010</v>
      </c>
      <c r="R211" s="86">
        <v>2011</v>
      </c>
      <c r="S211" s="86">
        <v>2012</v>
      </c>
      <c r="T211" s="86">
        <v>2013</v>
      </c>
      <c r="U211" s="86">
        <v>2014</v>
      </c>
      <c r="V211" s="86">
        <v>2015</v>
      </c>
      <c r="W211" s="86">
        <v>2016</v>
      </c>
      <c r="X211" s="86">
        <v>2017</v>
      </c>
      <c r="Y211" s="86">
        <v>2018</v>
      </c>
      <c r="Z211" s="86">
        <v>2019</v>
      </c>
      <c r="AA211" s="86">
        <v>2020</v>
      </c>
    </row>
    <row r="212" spans="2:27" x14ac:dyDescent="0.3">
      <c r="B212" s="164">
        <v>1997</v>
      </c>
      <c r="C212" s="218">
        <f>Parameters!H6</f>
        <v>0</v>
      </c>
      <c r="D212" s="169">
        <f>PMT($C$10,$C$9,-$C212)</f>
        <v>0</v>
      </c>
      <c r="E212" s="169">
        <f t="shared" ref="E212:AA227" si="281">PMT($C$10,$C$9,-$C212)</f>
        <v>0</v>
      </c>
      <c r="F212" s="169">
        <f t="shared" si="281"/>
        <v>0</v>
      </c>
      <c r="G212" s="169">
        <f t="shared" si="281"/>
        <v>0</v>
      </c>
      <c r="H212" s="169">
        <f t="shared" si="281"/>
        <v>0</v>
      </c>
      <c r="I212" s="169">
        <f t="shared" si="281"/>
        <v>0</v>
      </c>
      <c r="J212" s="169">
        <f t="shared" si="281"/>
        <v>0</v>
      </c>
      <c r="K212" s="169">
        <f t="shared" si="281"/>
        <v>0</v>
      </c>
      <c r="L212" s="169">
        <f t="shared" si="281"/>
        <v>0</v>
      </c>
      <c r="M212" s="169">
        <f t="shared" si="281"/>
        <v>0</v>
      </c>
      <c r="N212" s="169">
        <f t="shared" si="281"/>
        <v>0</v>
      </c>
      <c r="O212" s="169">
        <f t="shared" si="281"/>
        <v>0</v>
      </c>
      <c r="P212" s="169">
        <f t="shared" si="281"/>
        <v>0</v>
      </c>
      <c r="Q212" s="169">
        <f t="shared" si="281"/>
        <v>0</v>
      </c>
      <c r="R212" s="169">
        <f t="shared" si="281"/>
        <v>0</v>
      </c>
      <c r="S212" s="169">
        <f t="shared" si="281"/>
        <v>0</v>
      </c>
      <c r="T212" s="169">
        <f t="shared" si="281"/>
        <v>0</v>
      </c>
      <c r="U212" s="169">
        <f t="shared" si="281"/>
        <v>0</v>
      </c>
      <c r="V212" s="169">
        <f t="shared" si="281"/>
        <v>0</v>
      </c>
      <c r="W212" s="169">
        <f t="shared" si="281"/>
        <v>0</v>
      </c>
      <c r="X212" s="169">
        <f t="shared" si="281"/>
        <v>0</v>
      </c>
      <c r="Y212" s="169">
        <f t="shared" si="281"/>
        <v>0</v>
      </c>
      <c r="Z212" s="169">
        <f t="shared" si="281"/>
        <v>0</v>
      </c>
      <c r="AA212" s="169">
        <f t="shared" si="281"/>
        <v>0</v>
      </c>
    </row>
    <row r="213" spans="2:27" x14ac:dyDescent="0.3">
      <c r="B213" s="150">
        <v>1998</v>
      </c>
      <c r="C213" s="219">
        <f>Parameters!H7</f>
        <v>0</v>
      </c>
      <c r="D213" s="170"/>
      <c r="E213" s="168">
        <f t="shared" si="281"/>
        <v>0</v>
      </c>
      <c r="F213" s="168">
        <f t="shared" si="281"/>
        <v>0</v>
      </c>
      <c r="G213" s="168">
        <f t="shared" si="281"/>
        <v>0</v>
      </c>
      <c r="H213" s="168">
        <f t="shared" si="281"/>
        <v>0</v>
      </c>
      <c r="I213" s="168">
        <f t="shared" si="281"/>
        <v>0</v>
      </c>
      <c r="J213" s="168">
        <f t="shared" si="281"/>
        <v>0</v>
      </c>
      <c r="K213" s="168">
        <f t="shared" si="281"/>
        <v>0</v>
      </c>
      <c r="L213" s="168">
        <f t="shared" si="281"/>
        <v>0</v>
      </c>
      <c r="M213" s="168">
        <f t="shared" si="281"/>
        <v>0</v>
      </c>
      <c r="N213" s="168">
        <f t="shared" si="281"/>
        <v>0</v>
      </c>
      <c r="O213" s="168">
        <f t="shared" si="281"/>
        <v>0</v>
      </c>
      <c r="P213" s="168">
        <f t="shared" si="281"/>
        <v>0</v>
      </c>
      <c r="Q213" s="168">
        <f t="shared" si="281"/>
        <v>0</v>
      </c>
      <c r="R213" s="168">
        <f t="shared" si="281"/>
        <v>0</v>
      </c>
      <c r="S213" s="168">
        <f t="shared" si="281"/>
        <v>0</v>
      </c>
      <c r="T213" s="168">
        <f t="shared" si="281"/>
        <v>0</v>
      </c>
      <c r="U213" s="168">
        <f t="shared" si="281"/>
        <v>0</v>
      </c>
      <c r="V213" s="168">
        <f t="shared" si="281"/>
        <v>0</v>
      </c>
      <c r="W213" s="168">
        <f t="shared" si="281"/>
        <v>0</v>
      </c>
      <c r="X213" s="168">
        <f t="shared" si="281"/>
        <v>0</v>
      </c>
      <c r="Y213" s="168">
        <f t="shared" si="281"/>
        <v>0</v>
      </c>
      <c r="Z213" s="168">
        <f t="shared" si="281"/>
        <v>0</v>
      </c>
      <c r="AA213" s="168">
        <f t="shared" si="281"/>
        <v>0</v>
      </c>
    </row>
    <row r="214" spans="2:27" x14ac:dyDescent="0.3">
      <c r="B214" s="150">
        <v>1999</v>
      </c>
      <c r="C214" s="219">
        <f>Parameters!H8</f>
        <v>0</v>
      </c>
      <c r="D214" s="170"/>
      <c r="E214" s="170"/>
      <c r="F214" s="168">
        <f t="shared" si="281"/>
        <v>0</v>
      </c>
      <c r="G214" s="168">
        <f t="shared" si="281"/>
        <v>0</v>
      </c>
      <c r="H214" s="168">
        <f t="shared" si="281"/>
        <v>0</v>
      </c>
      <c r="I214" s="168">
        <f t="shared" si="281"/>
        <v>0</v>
      </c>
      <c r="J214" s="168">
        <f t="shared" si="281"/>
        <v>0</v>
      </c>
      <c r="K214" s="168">
        <f t="shared" si="281"/>
        <v>0</v>
      </c>
      <c r="L214" s="168">
        <f t="shared" si="281"/>
        <v>0</v>
      </c>
      <c r="M214" s="168">
        <f t="shared" si="281"/>
        <v>0</v>
      </c>
      <c r="N214" s="168">
        <f t="shared" si="281"/>
        <v>0</v>
      </c>
      <c r="O214" s="168">
        <f t="shared" si="281"/>
        <v>0</v>
      </c>
      <c r="P214" s="168">
        <f t="shared" si="281"/>
        <v>0</v>
      </c>
      <c r="Q214" s="168">
        <f t="shared" si="281"/>
        <v>0</v>
      </c>
      <c r="R214" s="168">
        <f t="shared" si="281"/>
        <v>0</v>
      </c>
      <c r="S214" s="168">
        <f t="shared" si="281"/>
        <v>0</v>
      </c>
      <c r="T214" s="168">
        <f t="shared" si="281"/>
        <v>0</v>
      </c>
      <c r="U214" s="168">
        <f t="shared" si="281"/>
        <v>0</v>
      </c>
      <c r="V214" s="168">
        <f t="shared" si="281"/>
        <v>0</v>
      </c>
      <c r="W214" s="168">
        <f t="shared" si="281"/>
        <v>0</v>
      </c>
      <c r="X214" s="168">
        <f t="shared" si="281"/>
        <v>0</v>
      </c>
      <c r="Y214" s="168">
        <f t="shared" si="281"/>
        <v>0</v>
      </c>
      <c r="Z214" s="168">
        <f t="shared" si="281"/>
        <v>0</v>
      </c>
      <c r="AA214" s="168">
        <f t="shared" si="281"/>
        <v>0</v>
      </c>
    </row>
    <row r="215" spans="2:27" x14ac:dyDescent="0.3">
      <c r="B215" s="150">
        <v>2000</v>
      </c>
      <c r="C215" s="219">
        <f>Parameters!H9</f>
        <v>225.94245999999998</v>
      </c>
      <c r="D215" s="170"/>
      <c r="E215" s="170"/>
      <c r="F215" s="170"/>
      <c r="G215" s="168">
        <f t="shared" si="281"/>
        <v>15.368979798828811</v>
      </c>
      <c r="H215" s="168">
        <f t="shared" si="281"/>
        <v>15.368979798828811</v>
      </c>
      <c r="I215" s="168">
        <f t="shared" si="281"/>
        <v>15.368979798828811</v>
      </c>
      <c r="J215" s="168">
        <f t="shared" si="281"/>
        <v>15.368979798828811</v>
      </c>
      <c r="K215" s="168">
        <f t="shared" si="281"/>
        <v>15.368979798828811</v>
      </c>
      <c r="L215" s="168">
        <f t="shared" si="281"/>
        <v>15.368979798828811</v>
      </c>
      <c r="M215" s="168">
        <f t="shared" si="281"/>
        <v>15.368979798828811</v>
      </c>
      <c r="N215" s="168">
        <f t="shared" si="281"/>
        <v>15.368979798828811</v>
      </c>
      <c r="O215" s="168">
        <f t="shared" si="281"/>
        <v>15.368979798828811</v>
      </c>
      <c r="P215" s="168">
        <f t="shared" si="281"/>
        <v>15.368979798828811</v>
      </c>
      <c r="Q215" s="168">
        <f t="shared" si="281"/>
        <v>15.368979798828811</v>
      </c>
      <c r="R215" s="168">
        <f t="shared" si="281"/>
        <v>15.368979798828811</v>
      </c>
      <c r="S215" s="168">
        <f t="shared" si="281"/>
        <v>15.368979798828811</v>
      </c>
      <c r="T215" s="168">
        <f t="shared" si="281"/>
        <v>15.368979798828811</v>
      </c>
      <c r="U215" s="168">
        <f t="shared" si="281"/>
        <v>15.368979798828811</v>
      </c>
      <c r="V215" s="168">
        <f t="shared" si="281"/>
        <v>15.368979798828811</v>
      </c>
      <c r="W215" s="168">
        <f t="shared" si="281"/>
        <v>15.368979798828811</v>
      </c>
      <c r="X215" s="168">
        <f t="shared" si="281"/>
        <v>15.368979798828811</v>
      </c>
      <c r="Y215" s="168">
        <f t="shared" si="281"/>
        <v>15.368979798828811</v>
      </c>
      <c r="Z215" s="168">
        <f t="shared" si="281"/>
        <v>15.368979798828811</v>
      </c>
      <c r="AA215" s="168">
        <f t="shared" si="281"/>
        <v>15.368979798828811</v>
      </c>
    </row>
    <row r="216" spans="2:27" x14ac:dyDescent="0.3">
      <c r="B216" s="150">
        <v>2001</v>
      </c>
      <c r="C216" s="219">
        <f>Parameters!H10</f>
        <v>0</v>
      </c>
      <c r="D216" s="170"/>
      <c r="E216" s="170"/>
      <c r="F216" s="170"/>
      <c r="G216" s="170"/>
      <c r="H216" s="168">
        <f t="shared" si="281"/>
        <v>0</v>
      </c>
      <c r="I216" s="168">
        <f t="shared" si="281"/>
        <v>0</v>
      </c>
      <c r="J216" s="168">
        <f t="shared" si="281"/>
        <v>0</v>
      </c>
      <c r="K216" s="168">
        <f t="shared" si="281"/>
        <v>0</v>
      </c>
      <c r="L216" s="168">
        <f t="shared" si="281"/>
        <v>0</v>
      </c>
      <c r="M216" s="168">
        <f t="shared" si="281"/>
        <v>0</v>
      </c>
      <c r="N216" s="168">
        <f t="shared" si="281"/>
        <v>0</v>
      </c>
      <c r="O216" s="168">
        <f t="shared" si="281"/>
        <v>0</v>
      </c>
      <c r="P216" s="168">
        <f t="shared" si="281"/>
        <v>0</v>
      </c>
      <c r="Q216" s="168">
        <f t="shared" si="281"/>
        <v>0</v>
      </c>
      <c r="R216" s="168">
        <f t="shared" si="281"/>
        <v>0</v>
      </c>
      <c r="S216" s="168">
        <f t="shared" si="281"/>
        <v>0</v>
      </c>
      <c r="T216" s="168">
        <f t="shared" si="281"/>
        <v>0</v>
      </c>
      <c r="U216" s="168">
        <f t="shared" si="281"/>
        <v>0</v>
      </c>
      <c r="V216" s="168">
        <f t="shared" si="281"/>
        <v>0</v>
      </c>
      <c r="W216" s="168">
        <f t="shared" si="281"/>
        <v>0</v>
      </c>
      <c r="X216" s="168">
        <f t="shared" si="281"/>
        <v>0</v>
      </c>
      <c r="Y216" s="168">
        <f t="shared" si="281"/>
        <v>0</v>
      </c>
      <c r="Z216" s="168">
        <f t="shared" si="281"/>
        <v>0</v>
      </c>
      <c r="AA216" s="168">
        <f t="shared" si="281"/>
        <v>0</v>
      </c>
    </row>
    <row r="217" spans="2:27" x14ac:dyDescent="0.3">
      <c r="B217" s="150">
        <v>2002</v>
      </c>
      <c r="C217" s="219">
        <f>Parameters!H11</f>
        <v>0</v>
      </c>
      <c r="D217" s="170"/>
      <c r="E217" s="170"/>
      <c r="F217" s="170"/>
      <c r="G217" s="170"/>
      <c r="H217" s="170"/>
      <c r="I217" s="168">
        <f t="shared" si="281"/>
        <v>0</v>
      </c>
      <c r="J217" s="168">
        <f t="shared" si="281"/>
        <v>0</v>
      </c>
      <c r="K217" s="168">
        <f t="shared" si="281"/>
        <v>0</v>
      </c>
      <c r="L217" s="168">
        <f t="shared" si="281"/>
        <v>0</v>
      </c>
      <c r="M217" s="168">
        <f t="shared" si="281"/>
        <v>0</v>
      </c>
      <c r="N217" s="168">
        <f t="shared" si="281"/>
        <v>0</v>
      </c>
      <c r="O217" s="168">
        <f t="shared" si="281"/>
        <v>0</v>
      </c>
      <c r="P217" s="168">
        <f t="shared" si="281"/>
        <v>0</v>
      </c>
      <c r="Q217" s="168">
        <f t="shared" si="281"/>
        <v>0</v>
      </c>
      <c r="R217" s="168">
        <f t="shared" si="281"/>
        <v>0</v>
      </c>
      <c r="S217" s="168">
        <f t="shared" si="281"/>
        <v>0</v>
      </c>
      <c r="T217" s="168">
        <f t="shared" si="281"/>
        <v>0</v>
      </c>
      <c r="U217" s="168">
        <f t="shared" si="281"/>
        <v>0</v>
      </c>
      <c r="V217" s="168">
        <f t="shared" si="281"/>
        <v>0</v>
      </c>
      <c r="W217" s="168">
        <f t="shared" si="281"/>
        <v>0</v>
      </c>
      <c r="X217" s="168">
        <f t="shared" si="281"/>
        <v>0</v>
      </c>
      <c r="Y217" s="168">
        <f t="shared" si="281"/>
        <v>0</v>
      </c>
      <c r="Z217" s="168">
        <f t="shared" si="281"/>
        <v>0</v>
      </c>
      <c r="AA217" s="168">
        <f t="shared" si="281"/>
        <v>0</v>
      </c>
    </row>
    <row r="218" spans="2:27" x14ac:dyDescent="0.3">
      <c r="B218" s="150">
        <v>2003</v>
      </c>
      <c r="C218" s="219">
        <f>Parameters!H12</f>
        <v>48873.438010000013</v>
      </c>
      <c r="D218" s="170"/>
      <c r="E218" s="170"/>
      <c r="F218" s="170"/>
      <c r="G218" s="170"/>
      <c r="H218" s="170"/>
      <c r="I218" s="170"/>
      <c r="J218" s="168">
        <f t="shared" si="281"/>
        <v>3324.4520816273421</v>
      </c>
      <c r="K218" s="168">
        <f t="shared" si="281"/>
        <v>3324.4520816273421</v>
      </c>
      <c r="L218" s="168">
        <f t="shared" si="281"/>
        <v>3324.4520816273421</v>
      </c>
      <c r="M218" s="168">
        <f t="shared" si="281"/>
        <v>3324.4520816273421</v>
      </c>
      <c r="N218" s="168">
        <f t="shared" si="281"/>
        <v>3324.4520816273421</v>
      </c>
      <c r="O218" s="168">
        <f t="shared" si="281"/>
        <v>3324.4520816273421</v>
      </c>
      <c r="P218" s="168">
        <f t="shared" si="281"/>
        <v>3324.4520816273421</v>
      </c>
      <c r="Q218" s="168">
        <f t="shared" si="281"/>
        <v>3324.4520816273421</v>
      </c>
      <c r="R218" s="168">
        <f t="shared" si="281"/>
        <v>3324.4520816273421</v>
      </c>
      <c r="S218" s="168">
        <f t="shared" si="281"/>
        <v>3324.4520816273421</v>
      </c>
      <c r="T218" s="168">
        <f t="shared" si="281"/>
        <v>3324.4520816273421</v>
      </c>
      <c r="U218" s="168">
        <f t="shared" si="281"/>
        <v>3324.4520816273421</v>
      </c>
      <c r="V218" s="168">
        <f t="shared" si="281"/>
        <v>3324.4520816273421</v>
      </c>
      <c r="W218" s="168">
        <f t="shared" si="281"/>
        <v>3324.4520816273421</v>
      </c>
      <c r="X218" s="168">
        <f t="shared" si="281"/>
        <v>3324.4520816273421</v>
      </c>
      <c r="Y218" s="168">
        <f t="shared" si="281"/>
        <v>3324.4520816273421</v>
      </c>
      <c r="Z218" s="168">
        <f t="shared" si="281"/>
        <v>3324.4520816273421</v>
      </c>
      <c r="AA218" s="168">
        <f t="shared" si="281"/>
        <v>3324.4520816273421</v>
      </c>
    </row>
    <row r="219" spans="2:27" x14ac:dyDescent="0.3">
      <c r="B219" s="150">
        <v>2004</v>
      </c>
      <c r="C219" s="219">
        <f>Parameters!H13</f>
        <v>1328.11482</v>
      </c>
      <c r="D219" s="170"/>
      <c r="E219" s="170"/>
      <c r="F219" s="170"/>
      <c r="G219" s="170"/>
      <c r="H219" s="170"/>
      <c r="I219" s="170"/>
      <c r="J219" s="170"/>
      <c r="K219" s="168">
        <f t="shared" si="281"/>
        <v>90.340566527890161</v>
      </c>
      <c r="L219" s="168">
        <f t="shared" si="281"/>
        <v>90.340566527890161</v>
      </c>
      <c r="M219" s="168">
        <f t="shared" si="281"/>
        <v>90.340566527890161</v>
      </c>
      <c r="N219" s="168">
        <f t="shared" si="281"/>
        <v>90.340566527890161</v>
      </c>
      <c r="O219" s="168">
        <f t="shared" si="281"/>
        <v>90.340566527890161</v>
      </c>
      <c r="P219" s="168">
        <f t="shared" si="281"/>
        <v>90.340566527890161</v>
      </c>
      <c r="Q219" s="168">
        <f t="shared" si="281"/>
        <v>90.340566527890161</v>
      </c>
      <c r="R219" s="168">
        <f t="shared" si="281"/>
        <v>90.340566527890161</v>
      </c>
      <c r="S219" s="168">
        <f t="shared" si="281"/>
        <v>90.340566527890161</v>
      </c>
      <c r="T219" s="168">
        <f t="shared" si="281"/>
        <v>90.340566527890161</v>
      </c>
      <c r="U219" s="168">
        <f t="shared" si="281"/>
        <v>90.340566527890161</v>
      </c>
      <c r="V219" s="168">
        <f t="shared" si="281"/>
        <v>90.340566527890161</v>
      </c>
      <c r="W219" s="168">
        <f t="shared" si="281"/>
        <v>90.340566527890161</v>
      </c>
      <c r="X219" s="168">
        <f t="shared" si="281"/>
        <v>90.340566527890161</v>
      </c>
      <c r="Y219" s="168">
        <f t="shared" si="281"/>
        <v>90.340566527890161</v>
      </c>
      <c r="Z219" s="168">
        <f t="shared" si="281"/>
        <v>90.340566527890161</v>
      </c>
      <c r="AA219" s="168">
        <f t="shared" si="281"/>
        <v>90.340566527890161</v>
      </c>
    </row>
    <row r="220" spans="2:27" x14ac:dyDescent="0.3">
      <c r="B220" s="150">
        <v>2005</v>
      </c>
      <c r="C220" s="219">
        <f>Parameters!H14</f>
        <v>442.46271000000002</v>
      </c>
      <c r="D220" s="170"/>
      <c r="E220" s="170"/>
      <c r="F220" s="170"/>
      <c r="G220" s="170"/>
      <c r="H220" s="170"/>
      <c r="I220" s="170"/>
      <c r="J220" s="170"/>
      <c r="K220" s="170"/>
      <c r="L220" s="168">
        <f t="shared" si="281"/>
        <v>30.097045290756999</v>
      </c>
      <c r="M220" s="168">
        <f t="shared" si="281"/>
        <v>30.097045290756999</v>
      </c>
      <c r="N220" s="168">
        <f t="shared" si="281"/>
        <v>30.097045290756999</v>
      </c>
      <c r="O220" s="168">
        <f t="shared" si="281"/>
        <v>30.097045290756999</v>
      </c>
      <c r="P220" s="168">
        <f t="shared" si="281"/>
        <v>30.097045290756999</v>
      </c>
      <c r="Q220" s="168">
        <f t="shared" si="281"/>
        <v>30.097045290756999</v>
      </c>
      <c r="R220" s="168">
        <f t="shared" si="281"/>
        <v>30.097045290756999</v>
      </c>
      <c r="S220" s="168">
        <f t="shared" si="281"/>
        <v>30.097045290756999</v>
      </c>
      <c r="T220" s="168">
        <f t="shared" si="281"/>
        <v>30.097045290756999</v>
      </c>
      <c r="U220" s="168">
        <f t="shared" si="281"/>
        <v>30.097045290756999</v>
      </c>
      <c r="V220" s="168">
        <f t="shared" si="281"/>
        <v>30.097045290756999</v>
      </c>
      <c r="W220" s="168">
        <f t="shared" si="281"/>
        <v>30.097045290756999</v>
      </c>
      <c r="X220" s="168">
        <f t="shared" si="281"/>
        <v>30.097045290756999</v>
      </c>
      <c r="Y220" s="168">
        <f t="shared" si="281"/>
        <v>30.097045290756999</v>
      </c>
      <c r="Z220" s="168">
        <f t="shared" si="281"/>
        <v>30.097045290756999</v>
      </c>
      <c r="AA220" s="168">
        <f t="shared" si="281"/>
        <v>30.097045290756999</v>
      </c>
    </row>
    <row r="221" spans="2:27" x14ac:dyDescent="0.3">
      <c r="B221" s="150">
        <v>2006</v>
      </c>
      <c r="C221" s="219">
        <f>Parameters!H15</f>
        <v>206.82451999999998</v>
      </c>
      <c r="D221" s="170"/>
      <c r="E221" s="170"/>
      <c r="F221" s="170"/>
      <c r="G221" s="170"/>
      <c r="H221" s="170"/>
      <c r="I221" s="170"/>
      <c r="J221" s="170"/>
      <c r="K221" s="170"/>
      <c r="L221" s="170"/>
      <c r="M221" s="168">
        <f t="shared" si="281"/>
        <v>14.06854590227293</v>
      </c>
      <c r="N221" s="168">
        <f t="shared" si="281"/>
        <v>14.06854590227293</v>
      </c>
      <c r="O221" s="168">
        <f t="shared" si="281"/>
        <v>14.06854590227293</v>
      </c>
      <c r="P221" s="168">
        <f t="shared" si="281"/>
        <v>14.06854590227293</v>
      </c>
      <c r="Q221" s="168">
        <f t="shared" si="281"/>
        <v>14.06854590227293</v>
      </c>
      <c r="R221" s="168">
        <f t="shared" si="281"/>
        <v>14.06854590227293</v>
      </c>
      <c r="S221" s="168">
        <f t="shared" si="281"/>
        <v>14.06854590227293</v>
      </c>
      <c r="T221" s="168">
        <f t="shared" si="281"/>
        <v>14.06854590227293</v>
      </c>
      <c r="U221" s="168">
        <f t="shared" si="281"/>
        <v>14.06854590227293</v>
      </c>
      <c r="V221" s="168">
        <f t="shared" si="281"/>
        <v>14.06854590227293</v>
      </c>
      <c r="W221" s="168">
        <f t="shared" si="281"/>
        <v>14.06854590227293</v>
      </c>
      <c r="X221" s="168">
        <f t="shared" si="281"/>
        <v>14.06854590227293</v>
      </c>
      <c r="Y221" s="168">
        <f t="shared" si="281"/>
        <v>14.06854590227293</v>
      </c>
      <c r="Z221" s="168">
        <f t="shared" si="281"/>
        <v>14.06854590227293</v>
      </c>
      <c r="AA221" s="168">
        <f t="shared" si="281"/>
        <v>14.06854590227293</v>
      </c>
    </row>
    <row r="222" spans="2:27" x14ac:dyDescent="0.3">
      <c r="B222" s="150">
        <v>2007</v>
      </c>
      <c r="C222" s="219">
        <f>Parameters!H16</f>
        <v>388.73883000000001</v>
      </c>
      <c r="D222" s="170"/>
      <c r="E222" s="170"/>
      <c r="F222" s="170"/>
      <c r="G222" s="170"/>
      <c r="H222" s="170"/>
      <c r="I222" s="170"/>
      <c r="J222" s="170"/>
      <c r="K222" s="170"/>
      <c r="L222" s="170"/>
      <c r="M222" s="170"/>
      <c r="N222" s="168">
        <f t="shared" si="281"/>
        <v>26.442658123180337</v>
      </c>
      <c r="O222" s="168">
        <f t="shared" si="281"/>
        <v>26.442658123180337</v>
      </c>
      <c r="P222" s="168">
        <f t="shared" si="281"/>
        <v>26.442658123180337</v>
      </c>
      <c r="Q222" s="168">
        <f t="shared" si="281"/>
        <v>26.442658123180337</v>
      </c>
      <c r="R222" s="168">
        <f t="shared" si="281"/>
        <v>26.442658123180337</v>
      </c>
      <c r="S222" s="168">
        <f t="shared" si="281"/>
        <v>26.442658123180337</v>
      </c>
      <c r="T222" s="168">
        <f t="shared" si="281"/>
        <v>26.442658123180337</v>
      </c>
      <c r="U222" s="168">
        <f t="shared" si="281"/>
        <v>26.442658123180337</v>
      </c>
      <c r="V222" s="168">
        <f t="shared" si="281"/>
        <v>26.442658123180337</v>
      </c>
      <c r="W222" s="168">
        <f t="shared" si="281"/>
        <v>26.442658123180337</v>
      </c>
      <c r="X222" s="168">
        <f t="shared" si="281"/>
        <v>26.442658123180337</v>
      </c>
      <c r="Y222" s="168">
        <f t="shared" si="281"/>
        <v>26.442658123180337</v>
      </c>
      <c r="Z222" s="168">
        <f t="shared" si="281"/>
        <v>26.442658123180337</v>
      </c>
      <c r="AA222" s="168">
        <f t="shared" si="281"/>
        <v>26.442658123180337</v>
      </c>
    </row>
    <row r="223" spans="2:27" x14ac:dyDescent="0.3">
      <c r="B223" s="150">
        <v>2008</v>
      </c>
      <c r="C223" s="219">
        <f>Parameters!H17</f>
        <v>2741.7865299999999</v>
      </c>
      <c r="D223" s="170"/>
      <c r="E223" s="170"/>
      <c r="F223" s="170"/>
      <c r="G223" s="170"/>
      <c r="H223" s="170"/>
      <c r="I223" s="170"/>
      <c r="J223" s="170"/>
      <c r="K223" s="170"/>
      <c r="L223" s="170"/>
      <c r="M223" s="170"/>
      <c r="N223" s="170"/>
      <c r="O223" s="168">
        <f t="shared" si="281"/>
        <v>186.50085420983265</v>
      </c>
      <c r="P223" s="168">
        <f t="shared" si="281"/>
        <v>186.50085420983265</v>
      </c>
      <c r="Q223" s="168">
        <f t="shared" si="281"/>
        <v>186.50085420983265</v>
      </c>
      <c r="R223" s="168">
        <f t="shared" si="281"/>
        <v>186.50085420983265</v>
      </c>
      <c r="S223" s="168">
        <f t="shared" si="281"/>
        <v>186.50085420983265</v>
      </c>
      <c r="T223" s="168">
        <f t="shared" si="281"/>
        <v>186.50085420983265</v>
      </c>
      <c r="U223" s="168">
        <f t="shared" si="281"/>
        <v>186.50085420983265</v>
      </c>
      <c r="V223" s="168">
        <f t="shared" si="281"/>
        <v>186.50085420983265</v>
      </c>
      <c r="W223" s="168">
        <f t="shared" si="281"/>
        <v>186.50085420983265</v>
      </c>
      <c r="X223" s="168">
        <f t="shared" si="281"/>
        <v>186.50085420983265</v>
      </c>
      <c r="Y223" s="168">
        <f t="shared" si="281"/>
        <v>186.50085420983265</v>
      </c>
      <c r="Z223" s="168">
        <f t="shared" si="281"/>
        <v>186.50085420983265</v>
      </c>
      <c r="AA223" s="168">
        <f t="shared" si="281"/>
        <v>186.50085420983265</v>
      </c>
    </row>
    <row r="224" spans="2:27" x14ac:dyDescent="0.3">
      <c r="B224" s="150">
        <v>2009</v>
      </c>
      <c r="C224" s="220">
        <f>Parameters!H18</f>
        <v>4411.5656300000028</v>
      </c>
      <c r="D224" s="170"/>
      <c r="E224" s="170"/>
      <c r="F224" s="170"/>
      <c r="G224" s="170"/>
      <c r="H224" s="170"/>
      <c r="I224" s="170"/>
      <c r="J224" s="170"/>
      <c r="K224" s="170"/>
      <c r="L224" s="170"/>
      <c r="M224" s="170"/>
      <c r="N224" s="170"/>
      <c r="O224" s="170"/>
      <c r="P224" s="168">
        <f t="shared" si="281"/>
        <v>300.08199011676487</v>
      </c>
      <c r="Q224" s="168">
        <f t="shared" si="281"/>
        <v>300.08199011676487</v>
      </c>
      <c r="R224" s="168">
        <f t="shared" si="281"/>
        <v>300.08199011676487</v>
      </c>
      <c r="S224" s="168">
        <f t="shared" si="281"/>
        <v>300.08199011676487</v>
      </c>
      <c r="T224" s="168">
        <f t="shared" si="281"/>
        <v>300.08199011676487</v>
      </c>
      <c r="U224" s="168">
        <f t="shared" si="281"/>
        <v>300.08199011676487</v>
      </c>
      <c r="V224" s="168">
        <f t="shared" si="281"/>
        <v>300.08199011676487</v>
      </c>
      <c r="W224" s="168">
        <f t="shared" si="281"/>
        <v>300.08199011676487</v>
      </c>
      <c r="X224" s="168">
        <f t="shared" si="281"/>
        <v>300.08199011676487</v>
      </c>
      <c r="Y224" s="168">
        <f t="shared" si="281"/>
        <v>300.08199011676487</v>
      </c>
      <c r="Z224" s="168">
        <f t="shared" si="281"/>
        <v>300.08199011676487</v>
      </c>
      <c r="AA224" s="168">
        <f t="shared" si="281"/>
        <v>300.08199011676487</v>
      </c>
    </row>
    <row r="225" spans="2:27" x14ac:dyDescent="0.3">
      <c r="B225" s="150">
        <v>2010</v>
      </c>
      <c r="C225" s="220">
        <f>Parameters!H19</f>
        <v>239.78344000000001</v>
      </c>
      <c r="D225" s="170"/>
      <c r="E225" s="170"/>
      <c r="F225" s="170"/>
      <c r="G225" s="170"/>
      <c r="H225" s="170"/>
      <c r="I225" s="170"/>
      <c r="J225" s="170"/>
      <c r="K225" s="170"/>
      <c r="L225" s="170"/>
      <c r="M225" s="170"/>
      <c r="N225" s="170"/>
      <c r="O225" s="170"/>
      <c r="P225" s="170"/>
      <c r="Q225" s="168">
        <f t="shared" si="281"/>
        <v>16.310466149008384</v>
      </c>
      <c r="R225" s="168">
        <f t="shared" si="281"/>
        <v>16.310466149008384</v>
      </c>
      <c r="S225" s="168">
        <f t="shared" si="281"/>
        <v>16.310466149008384</v>
      </c>
      <c r="T225" s="168">
        <f t="shared" si="281"/>
        <v>16.310466149008384</v>
      </c>
      <c r="U225" s="168">
        <f t="shared" si="281"/>
        <v>16.310466149008384</v>
      </c>
      <c r="V225" s="168">
        <f t="shared" si="281"/>
        <v>16.310466149008384</v>
      </c>
      <c r="W225" s="168">
        <f t="shared" si="281"/>
        <v>16.310466149008384</v>
      </c>
      <c r="X225" s="168">
        <f t="shared" si="281"/>
        <v>16.310466149008384</v>
      </c>
      <c r="Y225" s="168">
        <f t="shared" si="281"/>
        <v>16.310466149008384</v>
      </c>
      <c r="Z225" s="168">
        <f t="shared" si="281"/>
        <v>16.310466149008384</v>
      </c>
      <c r="AA225" s="168">
        <f t="shared" si="281"/>
        <v>16.310466149008384</v>
      </c>
    </row>
    <row r="226" spans="2:27" x14ac:dyDescent="0.3">
      <c r="B226" s="150">
        <v>2011</v>
      </c>
      <c r="C226" s="220">
        <f>Parameters!H20</f>
        <v>1363.27</v>
      </c>
      <c r="D226" s="170"/>
      <c r="E226" s="170"/>
      <c r="F226" s="170"/>
      <c r="G226" s="170"/>
      <c r="H226" s="170"/>
      <c r="I226" s="170"/>
      <c r="J226" s="170"/>
      <c r="K226" s="170"/>
      <c r="L226" s="170"/>
      <c r="M226" s="170"/>
      <c r="N226" s="170"/>
      <c r="O226" s="170"/>
      <c r="P226" s="170"/>
      <c r="Q226" s="170"/>
      <c r="R226" s="168">
        <f t="shared" si="281"/>
        <v>92.731880012058625</v>
      </c>
      <c r="S226" s="168">
        <f t="shared" si="281"/>
        <v>92.731880012058625</v>
      </c>
      <c r="T226" s="168">
        <f t="shared" si="281"/>
        <v>92.731880012058625</v>
      </c>
      <c r="U226" s="168">
        <f t="shared" si="281"/>
        <v>92.731880012058625</v>
      </c>
      <c r="V226" s="168">
        <f t="shared" si="281"/>
        <v>92.731880012058625</v>
      </c>
      <c r="W226" s="168">
        <f t="shared" si="281"/>
        <v>92.731880012058625</v>
      </c>
      <c r="X226" s="168">
        <f t="shared" si="281"/>
        <v>92.731880012058625</v>
      </c>
      <c r="Y226" s="168">
        <f t="shared" si="281"/>
        <v>92.731880012058625</v>
      </c>
      <c r="Z226" s="168">
        <f t="shared" si="281"/>
        <v>92.731880012058625</v>
      </c>
      <c r="AA226" s="168">
        <f t="shared" si="281"/>
        <v>92.731880012058625</v>
      </c>
    </row>
    <row r="227" spans="2:27" x14ac:dyDescent="0.3">
      <c r="B227" s="150">
        <v>2012</v>
      </c>
      <c r="C227" s="220">
        <f>Parameters!H21</f>
        <v>405.21646000000004</v>
      </c>
      <c r="D227" s="170"/>
      <c r="E227" s="170"/>
      <c r="F227" s="170"/>
      <c r="G227" s="170"/>
      <c r="H227" s="170"/>
      <c r="I227" s="170"/>
      <c r="J227" s="170"/>
      <c r="K227" s="170"/>
      <c r="L227" s="170"/>
      <c r="M227" s="170"/>
      <c r="N227" s="170"/>
      <c r="O227" s="170"/>
      <c r="P227" s="170"/>
      <c r="Q227" s="170"/>
      <c r="R227" s="170"/>
      <c r="S227" s="168">
        <f t="shared" si="281"/>
        <v>27.56349376692156</v>
      </c>
      <c r="T227" s="168">
        <f t="shared" ref="T227:AA235" si="282">PMT($C$10,$C$9,-$C227)</f>
        <v>27.56349376692156</v>
      </c>
      <c r="U227" s="168">
        <f t="shared" si="282"/>
        <v>27.56349376692156</v>
      </c>
      <c r="V227" s="168">
        <f t="shared" si="282"/>
        <v>27.56349376692156</v>
      </c>
      <c r="W227" s="168">
        <f t="shared" si="282"/>
        <v>27.56349376692156</v>
      </c>
      <c r="X227" s="168">
        <f t="shared" si="282"/>
        <v>27.56349376692156</v>
      </c>
      <c r="Y227" s="168">
        <f t="shared" si="282"/>
        <v>27.56349376692156</v>
      </c>
      <c r="Z227" s="168">
        <f t="shared" si="282"/>
        <v>27.56349376692156</v>
      </c>
      <c r="AA227" s="168">
        <f t="shared" si="282"/>
        <v>27.56349376692156</v>
      </c>
    </row>
    <row r="228" spans="2:27" x14ac:dyDescent="0.3">
      <c r="B228" s="150">
        <v>2013</v>
      </c>
      <c r="C228" s="220">
        <f>Parameters!H22</f>
        <v>8.7159999999999993</v>
      </c>
      <c r="D228" s="170"/>
      <c r="E228" s="170"/>
      <c r="F228" s="170"/>
      <c r="G228" s="170"/>
      <c r="H228" s="170"/>
      <c r="I228" s="170"/>
      <c r="J228" s="170"/>
      <c r="K228" s="170"/>
      <c r="L228" s="170"/>
      <c r="M228" s="170"/>
      <c r="N228" s="170"/>
      <c r="O228" s="170"/>
      <c r="P228" s="170"/>
      <c r="Q228" s="170"/>
      <c r="R228" s="170"/>
      <c r="S228" s="170"/>
      <c r="T228" s="168">
        <f t="shared" si="282"/>
        <v>0.59287673475181213</v>
      </c>
      <c r="U228" s="168">
        <f t="shared" si="282"/>
        <v>0.59287673475181213</v>
      </c>
      <c r="V228" s="168">
        <f t="shared" si="282"/>
        <v>0.59287673475181213</v>
      </c>
      <c r="W228" s="168">
        <f t="shared" si="282"/>
        <v>0.59287673475181213</v>
      </c>
      <c r="X228" s="168">
        <f t="shared" si="282"/>
        <v>0.59287673475181213</v>
      </c>
      <c r="Y228" s="168">
        <f t="shared" si="282"/>
        <v>0.59287673475181213</v>
      </c>
      <c r="Z228" s="168">
        <f t="shared" si="282"/>
        <v>0.59287673475181213</v>
      </c>
      <c r="AA228" s="168">
        <f t="shared" si="282"/>
        <v>0.59287673475181213</v>
      </c>
    </row>
    <row r="229" spans="2:27" x14ac:dyDescent="0.3">
      <c r="B229" s="150">
        <v>2014</v>
      </c>
      <c r="C229" s="220">
        <f>Parameters!H23</f>
        <v>1062.0644</v>
      </c>
      <c r="D229" s="170"/>
      <c r="E229" s="170"/>
      <c r="F229" s="170"/>
      <c r="G229" s="170"/>
      <c r="H229" s="170"/>
      <c r="I229" s="170"/>
      <c r="J229" s="170"/>
      <c r="K229" s="170"/>
      <c r="L229" s="170"/>
      <c r="M229" s="170"/>
      <c r="N229" s="170"/>
      <c r="O229" s="170"/>
      <c r="P229" s="170"/>
      <c r="Q229" s="170"/>
      <c r="R229" s="170"/>
      <c r="S229" s="170"/>
      <c r="T229" s="170"/>
      <c r="U229" s="168">
        <f t="shared" si="282"/>
        <v>72.243376958254075</v>
      </c>
      <c r="V229" s="168">
        <f t="shared" si="282"/>
        <v>72.243376958254075</v>
      </c>
      <c r="W229" s="168">
        <f t="shared" si="282"/>
        <v>72.243376958254075</v>
      </c>
      <c r="X229" s="168">
        <f t="shared" si="282"/>
        <v>72.243376958254075</v>
      </c>
      <c r="Y229" s="168">
        <f t="shared" si="282"/>
        <v>72.243376958254075</v>
      </c>
      <c r="Z229" s="168">
        <f t="shared" si="282"/>
        <v>72.243376958254075</v>
      </c>
      <c r="AA229" s="168">
        <f t="shared" si="282"/>
        <v>72.243376958254075</v>
      </c>
    </row>
    <row r="230" spans="2:27" x14ac:dyDescent="0.3">
      <c r="B230" s="150">
        <v>2015</v>
      </c>
      <c r="C230" s="220">
        <f>Parameters!H24</f>
        <v>371.64415000000002</v>
      </c>
      <c r="D230" s="170"/>
      <c r="E230" s="170"/>
      <c r="F230" s="170"/>
      <c r="G230" s="170"/>
      <c r="H230" s="170"/>
      <c r="I230" s="170"/>
      <c r="J230" s="170"/>
      <c r="K230" s="170"/>
      <c r="L230" s="170"/>
      <c r="M230" s="170"/>
      <c r="N230" s="170"/>
      <c r="O230" s="170"/>
      <c r="P230" s="170"/>
      <c r="Q230" s="170"/>
      <c r="R230" s="170"/>
      <c r="S230" s="170"/>
      <c r="T230" s="170"/>
      <c r="U230" s="170"/>
      <c r="V230" s="168">
        <f t="shared" si="282"/>
        <v>25.279849717945467</v>
      </c>
      <c r="W230" s="168">
        <f t="shared" si="282"/>
        <v>25.279849717945467</v>
      </c>
      <c r="X230" s="168">
        <f t="shared" si="282"/>
        <v>25.279849717945467</v>
      </c>
      <c r="Y230" s="168">
        <f t="shared" si="282"/>
        <v>25.279849717945467</v>
      </c>
      <c r="Z230" s="168">
        <f t="shared" si="282"/>
        <v>25.279849717945467</v>
      </c>
      <c r="AA230" s="168">
        <f t="shared" si="282"/>
        <v>25.279849717945467</v>
      </c>
    </row>
    <row r="231" spans="2:27" x14ac:dyDescent="0.3">
      <c r="B231" s="150">
        <v>2016</v>
      </c>
      <c r="C231" s="220">
        <f>Parameters!H25</f>
        <v>219.80972</v>
      </c>
      <c r="D231" s="170"/>
      <c r="E231" s="170"/>
      <c r="F231" s="170"/>
      <c r="G231" s="170"/>
      <c r="H231" s="170"/>
      <c r="I231" s="170"/>
      <c r="J231" s="170"/>
      <c r="K231" s="170"/>
      <c r="L231" s="170"/>
      <c r="M231" s="170"/>
      <c r="N231" s="170"/>
      <c r="O231" s="170"/>
      <c r="P231" s="170"/>
      <c r="Q231" s="170"/>
      <c r="R231" s="170"/>
      <c r="S231" s="170"/>
      <c r="T231" s="170"/>
      <c r="U231" s="170"/>
      <c r="V231" s="170"/>
      <c r="W231" s="168">
        <f t="shared" si="282"/>
        <v>14.951820681540855</v>
      </c>
      <c r="X231" s="168">
        <f t="shared" si="282"/>
        <v>14.951820681540855</v>
      </c>
      <c r="Y231" s="168">
        <f t="shared" si="282"/>
        <v>14.951820681540855</v>
      </c>
      <c r="Z231" s="168">
        <f t="shared" si="282"/>
        <v>14.951820681540855</v>
      </c>
      <c r="AA231" s="168">
        <f t="shared" si="282"/>
        <v>14.951820681540855</v>
      </c>
    </row>
    <row r="232" spans="2:27" x14ac:dyDescent="0.3">
      <c r="B232" s="150">
        <v>2017</v>
      </c>
      <c r="C232" s="220">
        <f>Parameters!H26</f>
        <v>920.29600720476265</v>
      </c>
      <c r="D232" s="170"/>
      <c r="E232" s="170"/>
      <c r="F232" s="170"/>
      <c r="G232" s="170"/>
      <c r="H232" s="170"/>
      <c r="I232" s="170"/>
      <c r="J232" s="170"/>
      <c r="K232" s="170"/>
      <c r="L232" s="170"/>
      <c r="M232" s="170"/>
      <c r="N232" s="170"/>
      <c r="O232" s="170"/>
      <c r="P232" s="170"/>
      <c r="Q232" s="170"/>
      <c r="R232" s="170"/>
      <c r="S232" s="170"/>
      <c r="T232" s="170"/>
      <c r="U232" s="170"/>
      <c r="V232" s="170"/>
      <c r="W232" s="170"/>
      <c r="X232" s="168">
        <f t="shared" si="282"/>
        <v>62.600056419996548</v>
      </c>
      <c r="Y232" s="168">
        <f t="shared" si="282"/>
        <v>62.600056419996548</v>
      </c>
      <c r="Z232" s="168">
        <f t="shared" si="282"/>
        <v>62.600056419996548</v>
      </c>
      <c r="AA232" s="168">
        <f t="shared" si="282"/>
        <v>62.600056419996548</v>
      </c>
    </row>
    <row r="233" spans="2:27" x14ac:dyDescent="0.3">
      <c r="B233" s="150">
        <v>2018</v>
      </c>
      <c r="C233" s="220">
        <f>Parameters!H27</f>
        <v>408.63466418377499</v>
      </c>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68">
        <f t="shared" si="282"/>
        <v>27.796005668618609</v>
      </c>
      <c r="Z233" s="168">
        <f t="shared" si="282"/>
        <v>27.796005668618609</v>
      </c>
      <c r="AA233" s="168">
        <f t="shared" si="282"/>
        <v>27.796005668618609</v>
      </c>
    </row>
    <row r="234" spans="2:27" x14ac:dyDescent="0.3">
      <c r="B234" s="150">
        <v>2019</v>
      </c>
      <c r="C234" s="220">
        <f>Parameters!H28</f>
        <v>856.08783904341249</v>
      </c>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68">
        <f t="shared" si="282"/>
        <v>58.232510632491199</v>
      </c>
      <c r="AA234" s="168">
        <f t="shared" si="282"/>
        <v>58.232510632491199</v>
      </c>
    </row>
    <row r="235" spans="2:27" x14ac:dyDescent="0.3">
      <c r="B235" s="150">
        <v>2020</v>
      </c>
      <c r="C235" s="220">
        <f>Parameters!H29</f>
        <v>0</v>
      </c>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68">
        <f t="shared" si="282"/>
        <v>0</v>
      </c>
    </row>
    <row r="236" spans="2:27" x14ac:dyDescent="0.3">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row>
    <row r="237" spans="2:27" x14ac:dyDescent="0.3">
      <c r="B237" s="84" t="s">
        <v>231</v>
      </c>
      <c r="C237" s="84"/>
      <c r="D237" s="147">
        <f>SUM(D212:D235)</f>
        <v>0</v>
      </c>
      <c r="E237" s="147">
        <f t="shared" ref="E237:AA237" si="283">SUM(E212:E235)</f>
        <v>0</v>
      </c>
      <c r="F237" s="147">
        <f t="shared" si="283"/>
        <v>0</v>
      </c>
      <c r="G237" s="147">
        <f t="shared" si="283"/>
        <v>15.368979798828811</v>
      </c>
      <c r="H237" s="147">
        <f t="shared" si="283"/>
        <v>15.368979798828811</v>
      </c>
      <c r="I237" s="147">
        <f t="shared" si="283"/>
        <v>15.368979798828811</v>
      </c>
      <c r="J237" s="147">
        <f t="shared" si="283"/>
        <v>3339.8210614261707</v>
      </c>
      <c r="K237" s="147">
        <f t="shared" si="283"/>
        <v>3430.1616279540608</v>
      </c>
      <c r="L237" s="147">
        <f t="shared" si="283"/>
        <v>3460.2586732448176</v>
      </c>
      <c r="M237" s="147">
        <f t="shared" si="283"/>
        <v>3474.3272191470905</v>
      </c>
      <c r="N237" s="147">
        <f t="shared" si="283"/>
        <v>3500.7698772702711</v>
      </c>
      <c r="O237" s="147">
        <f t="shared" si="283"/>
        <v>3687.2707314801037</v>
      </c>
      <c r="P237" s="147">
        <f t="shared" si="283"/>
        <v>3987.3527215968684</v>
      </c>
      <c r="Q237" s="147">
        <f t="shared" si="283"/>
        <v>4003.6631877458767</v>
      </c>
      <c r="R237" s="147">
        <f t="shared" si="283"/>
        <v>4096.3950677579351</v>
      </c>
      <c r="S237" s="147">
        <f t="shared" si="283"/>
        <v>4123.958561524857</v>
      </c>
      <c r="T237" s="147">
        <f t="shared" si="283"/>
        <v>4124.5514382596084</v>
      </c>
      <c r="U237" s="147">
        <f t="shared" si="283"/>
        <v>4196.7948152178624</v>
      </c>
      <c r="V237" s="147">
        <f t="shared" si="283"/>
        <v>4222.074664935808</v>
      </c>
      <c r="W237" s="147">
        <f t="shared" si="283"/>
        <v>4237.026485617349</v>
      </c>
      <c r="X237" s="147">
        <f t="shared" si="283"/>
        <v>4299.6265420373456</v>
      </c>
      <c r="Y237" s="147">
        <f t="shared" si="283"/>
        <v>4327.4225477059645</v>
      </c>
      <c r="Z237" s="147">
        <f t="shared" si="283"/>
        <v>4385.655058338456</v>
      </c>
      <c r="AA237" s="147">
        <f t="shared" si="283"/>
        <v>4385.655058338456</v>
      </c>
    </row>
    <row r="238" spans="2:27" ht="15" thickBot="1" x14ac:dyDescent="0.35">
      <c r="B238" s="85" t="s">
        <v>235</v>
      </c>
      <c r="C238" s="85"/>
      <c r="D238" s="148">
        <f>$C$11*D237</f>
        <v>0</v>
      </c>
      <c r="E238" s="148">
        <f t="shared" ref="E238" si="284">$C$11*E237</f>
        <v>0</v>
      </c>
      <c r="F238" s="148">
        <f t="shared" ref="F238" si="285">$C$11*F237</f>
        <v>0</v>
      </c>
      <c r="G238" s="148">
        <f t="shared" ref="G238" si="286">$C$11*G237</f>
        <v>0</v>
      </c>
      <c r="H238" s="148">
        <f t="shared" ref="H238" si="287">$C$11*H237</f>
        <v>0</v>
      </c>
      <c r="I238" s="148">
        <f t="shared" ref="I238" si="288">$C$11*I237</f>
        <v>0</v>
      </c>
      <c r="J238" s="148">
        <f t="shared" ref="J238" si="289">$C$11*J237</f>
        <v>0</v>
      </c>
      <c r="K238" s="148">
        <f t="shared" ref="K238" si="290">$C$11*K237</f>
        <v>0</v>
      </c>
      <c r="L238" s="148">
        <f t="shared" ref="L238" si="291">$C$11*L237</f>
        <v>0</v>
      </c>
      <c r="M238" s="148">
        <f t="shared" ref="M238" si="292">$C$11*M237</f>
        <v>0</v>
      </c>
      <c r="N238" s="148">
        <f t="shared" ref="N238" si="293">$C$11*N237</f>
        <v>0</v>
      </c>
      <c r="O238" s="148">
        <f t="shared" ref="O238" si="294">$C$11*O237</f>
        <v>0</v>
      </c>
      <c r="P238" s="148">
        <f t="shared" ref="P238" si="295">$C$11*P237</f>
        <v>0</v>
      </c>
      <c r="Q238" s="148">
        <f t="shared" ref="Q238" si="296">$C$11*Q237</f>
        <v>0</v>
      </c>
      <c r="R238" s="148">
        <f t="shared" ref="R238" si="297">$C$11*R237</f>
        <v>0</v>
      </c>
      <c r="S238" s="148">
        <f t="shared" ref="S238" si="298">$C$11*S237</f>
        <v>0</v>
      </c>
      <c r="T238" s="148">
        <f t="shared" ref="T238" si="299">$C$11*T237</f>
        <v>0</v>
      </c>
      <c r="U238" s="148">
        <f t="shared" ref="U238" si="300">$C$11*U237</f>
        <v>0</v>
      </c>
      <c r="V238" s="148">
        <f t="shared" ref="V238" si="301">$C$11*V237</f>
        <v>0</v>
      </c>
      <c r="W238" s="148">
        <f t="shared" ref="W238" si="302">$C$11*W237</f>
        <v>0</v>
      </c>
      <c r="X238" s="148">
        <f t="shared" ref="X238" si="303">$C$11*X237</f>
        <v>0</v>
      </c>
      <c r="Y238" s="148">
        <f t="shared" ref="Y238" si="304">$C$11*Y237</f>
        <v>0</v>
      </c>
      <c r="Z238" s="148">
        <f t="shared" ref="Z238" si="305">$C$11*Z237</f>
        <v>0</v>
      </c>
      <c r="AA238" s="148">
        <f t="shared" ref="AA238" si="306">$C$11*AA237</f>
        <v>0</v>
      </c>
    </row>
    <row r="239" spans="2:27" x14ac:dyDescent="0.3">
      <c r="B239" s="145" t="s">
        <v>239</v>
      </c>
      <c r="C239" s="84"/>
      <c r="D239" s="175">
        <f>D237+D238</f>
        <v>0</v>
      </c>
      <c r="E239" s="175">
        <f t="shared" ref="E239:AA239" si="307">E237+E238</f>
        <v>0</v>
      </c>
      <c r="F239" s="175">
        <f t="shared" si="307"/>
        <v>0</v>
      </c>
      <c r="G239" s="175">
        <f t="shared" si="307"/>
        <v>15.368979798828811</v>
      </c>
      <c r="H239" s="175">
        <f t="shared" si="307"/>
        <v>15.368979798828811</v>
      </c>
      <c r="I239" s="175">
        <f t="shared" si="307"/>
        <v>15.368979798828811</v>
      </c>
      <c r="J239" s="175">
        <f t="shared" si="307"/>
        <v>3339.8210614261707</v>
      </c>
      <c r="K239" s="175">
        <f t="shared" si="307"/>
        <v>3430.1616279540608</v>
      </c>
      <c r="L239" s="175">
        <f t="shared" si="307"/>
        <v>3460.2586732448176</v>
      </c>
      <c r="M239" s="175">
        <f t="shared" si="307"/>
        <v>3474.3272191470905</v>
      </c>
      <c r="N239" s="175">
        <f t="shared" si="307"/>
        <v>3500.7698772702711</v>
      </c>
      <c r="O239" s="175">
        <f t="shared" si="307"/>
        <v>3687.2707314801037</v>
      </c>
      <c r="P239" s="175">
        <f t="shared" si="307"/>
        <v>3987.3527215968684</v>
      </c>
      <c r="Q239" s="175">
        <f t="shared" si="307"/>
        <v>4003.6631877458767</v>
      </c>
      <c r="R239" s="175">
        <f t="shared" si="307"/>
        <v>4096.3950677579351</v>
      </c>
      <c r="S239" s="175">
        <f t="shared" si="307"/>
        <v>4123.958561524857</v>
      </c>
      <c r="T239" s="175">
        <f t="shared" si="307"/>
        <v>4124.5514382596084</v>
      </c>
      <c r="U239" s="175">
        <f t="shared" si="307"/>
        <v>4196.7948152178624</v>
      </c>
      <c r="V239" s="175">
        <f t="shared" si="307"/>
        <v>4222.074664935808</v>
      </c>
      <c r="W239" s="175">
        <f t="shared" si="307"/>
        <v>4237.026485617349</v>
      </c>
      <c r="X239" s="175">
        <f t="shared" si="307"/>
        <v>4299.6265420373456</v>
      </c>
      <c r="Y239" s="175">
        <f t="shared" si="307"/>
        <v>4327.4225477059645</v>
      </c>
      <c r="Z239" s="175">
        <f t="shared" si="307"/>
        <v>4385.655058338456</v>
      </c>
      <c r="AA239" s="175">
        <f t="shared" si="307"/>
        <v>4385.655058338456</v>
      </c>
    </row>
    <row r="240" spans="2:27" x14ac:dyDescent="0.3">
      <c r="B240" s="174" t="s">
        <v>247</v>
      </c>
      <c r="C240" s="84"/>
      <c r="D240" s="173">
        <f>D239/D$15</f>
        <v>0</v>
      </c>
      <c r="E240" s="173">
        <f t="shared" ref="E240" si="308">E239/E$15</f>
        <v>0</v>
      </c>
      <c r="F240" s="173">
        <f t="shared" ref="F240" si="309">F239/F$15</f>
        <v>0</v>
      </c>
      <c r="G240" s="173">
        <f t="shared" ref="G240" si="310">G239/G$15</f>
        <v>44.017506575503326</v>
      </c>
      <c r="H240" s="173">
        <f t="shared" ref="H240" si="311">H239/H$15</f>
        <v>41.518115992740348</v>
      </c>
      <c r="I240" s="173">
        <f t="shared" ref="I240" si="312">I239/I$15</f>
        <v>39.160645154442889</v>
      </c>
      <c r="J240" s="173">
        <f t="shared" ref="J240" si="313">J239/J$15</f>
        <v>8026.7585157863386</v>
      </c>
      <c r="K240" s="173">
        <f t="shared" ref="K240" si="314">K239/K$15</f>
        <v>7775.7767446336065</v>
      </c>
      <c r="L240" s="173">
        <f t="shared" ref="L240" si="315">L239/L$15</f>
        <v>7398.6070925719323</v>
      </c>
      <c r="M240" s="173">
        <f t="shared" ref="M240" si="316">M239/M$15</f>
        <v>7006.8741536043099</v>
      </c>
      <c r="N240" s="173">
        <f t="shared" ref="N240" si="317">N239/N$15</f>
        <v>6659.3119907795644</v>
      </c>
      <c r="O240" s="173">
        <f t="shared" ref="O240" si="318">O239/O$15</f>
        <v>6615.8100124681123</v>
      </c>
      <c r="P240" s="173">
        <f t="shared" ref="P240" si="319">P239/P$15</f>
        <v>6747.996584612114</v>
      </c>
      <c r="Q240" s="173">
        <f t="shared" ref="Q240" si="320">Q239/Q$15</f>
        <v>6390.8692726305708</v>
      </c>
      <c r="R240" s="173">
        <f t="shared" ref="R240" si="321">R239/R$15</f>
        <v>6167.6033234816214</v>
      </c>
      <c r="S240" s="173">
        <f t="shared" ref="S240" si="322">S239/S$15</f>
        <v>5856.5397064959507</v>
      </c>
      <c r="T240" s="173">
        <f t="shared" ref="T240" si="323">T239/T$15</f>
        <v>5524.7893473004997</v>
      </c>
      <c r="U240" s="173">
        <f t="shared" ref="U240" si="324">U239/U$15</f>
        <v>5302.3566517457621</v>
      </c>
      <c r="V240" s="173">
        <f t="shared" ref="V240" si="325">V239/V$15</f>
        <v>5031.4053700709746</v>
      </c>
      <c r="W240" s="173">
        <f t="shared" ref="W240" si="326">W239/W$15</f>
        <v>4762.5196279506154</v>
      </c>
      <c r="X240" s="173">
        <f t="shared" ref="X240" si="327">X239/X$15</f>
        <v>4558.4640598679935</v>
      </c>
      <c r="Y240" s="173">
        <f t="shared" ref="Y240" si="328">Y239/Y$15</f>
        <v>4327.4225477059645</v>
      </c>
      <c r="Z240" s="173">
        <f t="shared" ref="Z240" si="329">Z239/Z$15</f>
        <v>4136.6299361803958</v>
      </c>
      <c r="AA240" s="173">
        <f t="shared" ref="AA240" si="330">AA239/AA$15</f>
        <v>3901.7448935864891</v>
      </c>
    </row>
    <row r="242" spans="2:27" x14ac:dyDescent="0.3">
      <c r="B242" s="161" t="s">
        <v>246</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row>
    <row r="243" spans="2:27" ht="15" thickBot="1" x14ac:dyDescent="0.35">
      <c r="B243" s="86"/>
      <c r="C243" s="86" t="s">
        <v>231</v>
      </c>
      <c r="D243" s="86">
        <v>1997</v>
      </c>
      <c r="E243" s="86">
        <v>1998</v>
      </c>
      <c r="F243" s="86">
        <v>1999</v>
      </c>
      <c r="G243" s="86">
        <v>2000</v>
      </c>
      <c r="H243" s="86">
        <v>2001</v>
      </c>
      <c r="I243" s="86">
        <v>2002</v>
      </c>
      <c r="J243" s="86">
        <v>2003</v>
      </c>
      <c r="K243" s="86">
        <v>2004</v>
      </c>
      <c r="L243" s="86">
        <v>2005</v>
      </c>
      <c r="M243" s="86">
        <v>2006</v>
      </c>
      <c r="N243" s="86">
        <v>2007</v>
      </c>
      <c r="O243" s="86">
        <v>2008</v>
      </c>
      <c r="P243" s="86">
        <v>2009</v>
      </c>
      <c r="Q243" s="86">
        <v>2010</v>
      </c>
      <c r="R243" s="86">
        <v>2011</v>
      </c>
      <c r="S243" s="86">
        <v>2012</v>
      </c>
      <c r="T243" s="86">
        <v>2013</v>
      </c>
      <c r="U243" s="86">
        <v>2014</v>
      </c>
      <c r="V243" s="86">
        <v>2015</v>
      </c>
      <c r="W243" s="86">
        <v>2016</v>
      </c>
      <c r="X243" s="86">
        <v>2017</v>
      </c>
      <c r="Y243" s="86">
        <v>2018</v>
      </c>
      <c r="Z243" s="86">
        <v>2019</v>
      </c>
      <c r="AA243" s="86">
        <v>2020</v>
      </c>
    </row>
    <row r="244" spans="2:27" x14ac:dyDescent="0.3">
      <c r="B244" s="164">
        <v>1997</v>
      </c>
      <c r="C244" s="218">
        <f>Parameters!I6</f>
        <v>0</v>
      </c>
      <c r="D244" s="169">
        <f>PMT($C$10,$C$9,-$C244)</f>
        <v>0</v>
      </c>
      <c r="E244" s="169">
        <f t="shared" ref="E244:AA259" si="331">PMT($C$10,$C$9,-$C244)</f>
        <v>0</v>
      </c>
      <c r="F244" s="169">
        <f t="shared" si="331"/>
        <v>0</v>
      </c>
      <c r="G244" s="169">
        <f t="shared" si="331"/>
        <v>0</v>
      </c>
      <c r="H244" s="169">
        <f t="shared" si="331"/>
        <v>0</v>
      </c>
      <c r="I244" s="169">
        <f t="shared" si="331"/>
        <v>0</v>
      </c>
      <c r="J244" s="169">
        <f t="shared" si="331"/>
        <v>0</v>
      </c>
      <c r="K244" s="169">
        <f t="shared" si="331"/>
        <v>0</v>
      </c>
      <c r="L244" s="169">
        <f t="shared" si="331"/>
        <v>0</v>
      </c>
      <c r="M244" s="169">
        <f t="shared" si="331"/>
        <v>0</v>
      </c>
      <c r="N244" s="169">
        <f t="shared" si="331"/>
        <v>0</v>
      </c>
      <c r="O244" s="169">
        <f t="shared" si="331"/>
        <v>0</v>
      </c>
      <c r="P244" s="169">
        <f t="shared" si="331"/>
        <v>0</v>
      </c>
      <c r="Q244" s="169">
        <f t="shared" si="331"/>
        <v>0</v>
      </c>
      <c r="R244" s="169">
        <f t="shared" si="331"/>
        <v>0</v>
      </c>
      <c r="S244" s="169">
        <f t="shared" si="331"/>
        <v>0</v>
      </c>
      <c r="T244" s="169">
        <f t="shared" si="331"/>
        <v>0</v>
      </c>
      <c r="U244" s="169">
        <f t="shared" si="331"/>
        <v>0</v>
      </c>
      <c r="V244" s="169">
        <f t="shared" si="331"/>
        <v>0</v>
      </c>
      <c r="W244" s="169">
        <f t="shared" si="331"/>
        <v>0</v>
      </c>
      <c r="X244" s="169">
        <f t="shared" si="331"/>
        <v>0</v>
      </c>
      <c r="Y244" s="169">
        <f t="shared" si="331"/>
        <v>0</v>
      </c>
      <c r="Z244" s="169">
        <f t="shared" si="331"/>
        <v>0</v>
      </c>
      <c r="AA244" s="169">
        <f t="shared" si="331"/>
        <v>0</v>
      </c>
    </row>
    <row r="245" spans="2:27" x14ac:dyDescent="0.3">
      <c r="B245" s="150">
        <v>1998</v>
      </c>
      <c r="C245" s="219">
        <f>Parameters!I7</f>
        <v>0</v>
      </c>
      <c r="D245" s="170"/>
      <c r="E245" s="168">
        <f t="shared" si="331"/>
        <v>0</v>
      </c>
      <c r="F245" s="168">
        <f t="shared" si="331"/>
        <v>0</v>
      </c>
      <c r="G245" s="168">
        <f t="shared" si="331"/>
        <v>0</v>
      </c>
      <c r="H245" s="168">
        <f t="shared" si="331"/>
        <v>0</v>
      </c>
      <c r="I245" s="168">
        <f t="shared" si="331"/>
        <v>0</v>
      </c>
      <c r="J245" s="168">
        <f t="shared" si="331"/>
        <v>0</v>
      </c>
      <c r="K245" s="168">
        <f t="shared" si="331"/>
        <v>0</v>
      </c>
      <c r="L245" s="168">
        <f t="shared" si="331"/>
        <v>0</v>
      </c>
      <c r="M245" s="168">
        <f t="shared" si="331"/>
        <v>0</v>
      </c>
      <c r="N245" s="168">
        <f t="shared" si="331"/>
        <v>0</v>
      </c>
      <c r="O245" s="168">
        <f t="shared" si="331"/>
        <v>0</v>
      </c>
      <c r="P245" s="168">
        <f t="shared" si="331"/>
        <v>0</v>
      </c>
      <c r="Q245" s="168">
        <f t="shared" si="331"/>
        <v>0</v>
      </c>
      <c r="R245" s="168">
        <f t="shared" si="331"/>
        <v>0</v>
      </c>
      <c r="S245" s="168">
        <f t="shared" si="331"/>
        <v>0</v>
      </c>
      <c r="T245" s="168">
        <f t="shared" si="331"/>
        <v>0</v>
      </c>
      <c r="U245" s="168">
        <f t="shared" si="331"/>
        <v>0</v>
      </c>
      <c r="V245" s="168">
        <f t="shared" si="331"/>
        <v>0</v>
      </c>
      <c r="W245" s="168">
        <f t="shared" si="331"/>
        <v>0</v>
      </c>
      <c r="X245" s="168">
        <f t="shared" si="331"/>
        <v>0</v>
      </c>
      <c r="Y245" s="168">
        <f t="shared" si="331"/>
        <v>0</v>
      </c>
      <c r="Z245" s="168">
        <f t="shared" si="331"/>
        <v>0</v>
      </c>
      <c r="AA245" s="168">
        <f t="shared" si="331"/>
        <v>0</v>
      </c>
    </row>
    <row r="246" spans="2:27" x14ac:dyDescent="0.3">
      <c r="B246" s="150">
        <v>1999</v>
      </c>
      <c r="C246" s="219">
        <f>Parameters!I8</f>
        <v>0</v>
      </c>
      <c r="D246" s="170"/>
      <c r="E246" s="170"/>
      <c r="F246" s="168">
        <f t="shared" si="331"/>
        <v>0</v>
      </c>
      <c r="G246" s="168">
        <f t="shared" si="331"/>
        <v>0</v>
      </c>
      <c r="H246" s="168">
        <f t="shared" si="331"/>
        <v>0</v>
      </c>
      <c r="I246" s="168">
        <f t="shared" si="331"/>
        <v>0</v>
      </c>
      <c r="J246" s="168">
        <f t="shared" si="331"/>
        <v>0</v>
      </c>
      <c r="K246" s="168">
        <f t="shared" si="331"/>
        <v>0</v>
      </c>
      <c r="L246" s="168">
        <f t="shared" si="331"/>
        <v>0</v>
      </c>
      <c r="M246" s="168">
        <f t="shared" si="331"/>
        <v>0</v>
      </c>
      <c r="N246" s="168">
        <f t="shared" si="331"/>
        <v>0</v>
      </c>
      <c r="O246" s="168">
        <f t="shared" si="331"/>
        <v>0</v>
      </c>
      <c r="P246" s="168">
        <f t="shared" si="331"/>
        <v>0</v>
      </c>
      <c r="Q246" s="168">
        <f t="shared" si="331"/>
        <v>0</v>
      </c>
      <c r="R246" s="168">
        <f t="shared" si="331"/>
        <v>0</v>
      </c>
      <c r="S246" s="168">
        <f t="shared" si="331"/>
        <v>0</v>
      </c>
      <c r="T246" s="168">
        <f t="shared" si="331"/>
        <v>0</v>
      </c>
      <c r="U246" s="168">
        <f t="shared" si="331"/>
        <v>0</v>
      </c>
      <c r="V246" s="168">
        <f t="shared" si="331"/>
        <v>0</v>
      </c>
      <c r="W246" s="168">
        <f t="shared" si="331"/>
        <v>0</v>
      </c>
      <c r="X246" s="168">
        <f t="shared" si="331"/>
        <v>0</v>
      </c>
      <c r="Y246" s="168">
        <f t="shared" si="331"/>
        <v>0</v>
      </c>
      <c r="Z246" s="168">
        <f t="shared" si="331"/>
        <v>0</v>
      </c>
      <c r="AA246" s="168">
        <f t="shared" si="331"/>
        <v>0</v>
      </c>
    </row>
    <row r="247" spans="2:27" x14ac:dyDescent="0.3">
      <c r="B247" s="150">
        <v>2000</v>
      </c>
      <c r="C247" s="219">
        <f>Parameters!I9</f>
        <v>0</v>
      </c>
      <c r="D247" s="170"/>
      <c r="E247" s="170"/>
      <c r="F247" s="170"/>
      <c r="G247" s="168">
        <f t="shared" si="331"/>
        <v>0</v>
      </c>
      <c r="H247" s="168">
        <f t="shared" si="331"/>
        <v>0</v>
      </c>
      <c r="I247" s="168">
        <f t="shared" si="331"/>
        <v>0</v>
      </c>
      <c r="J247" s="168">
        <f t="shared" si="331"/>
        <v>0</v>
      </c>
      <c r="K247" s="168">
        <f t="shared" si="331"/>
        <v>0</v>
      </c>
      <c r="L247" s="168">
        <f t="shared" si="331"/>
        <v>0</v>
      </c>
      <c r="M247" s="168">
        <f t="shared" si="331"/>
        <v>0</v>
      </c>
      <c r="N247" s="168">
        <f t="shared" si="331"/>
        <v>0</v>
      </c>
      <c r="O247" s="168">
        <f t="shared" si="331"/>
        <v>0</v>
      </c>
      <c r="P247" s="168">
        <f t="shared" si="331"/>
        <v>0</v>
      </c>
      <c r="Q247" s="168">
        <f t="shared" si="331"/>
        <v>0</v>
      </c>
      <c r="R247" s="168">
        <f t="shared" si="331"/>
        <v>0</v>
      </c>
      <c r="S247" s="168">
        <f t="shared" si="331"/>
        <v>0</v>
      </c>
      <c r="T247" s="168">
        <f t="shared" si="331"/>
        <v>0</v>
      </c>
      <c r="U247" s="168">
        <f t="shared" si="331"/>
        <v>0</v>
      </c>
      <c r="V247" s="168">
        <f t="shared" si="331"/>
        <v>0</v>
      </c>
      <c r="W247" s="168">
        <f t="shared" si="331"/>
        <v>0</v>
      </c>
      <c r="X247" s="168">
        <f t="shared" si="331"/>
        <v>0</v>
      </c>
      <c r="Y247" s="168">
        <f t="shared" si="331"/>
        <v>0</v>
      </c>
      <c r="Z247" s="168">
        <f t="shared" si="331"/>
        <v>0</v>
      </c>
      <c r="AA247" s="168">
        <f t="shared" si="331"/>
        <v>0</v>
      </c>
    </row>
    <row r="248" spans="2:27" x14ac:dyDescent="0.3">
      <c r="B248" s="150">
        <v>2001</v>
      </c>
      <c r="C248" s="219">
        <f>Parameters!I10</f>
        <v>0</v>
      </c>
      <c r="D248" s="170"/>
      <c r="E248" s="170"/>
      <c r="F248" s="170"/>
      <c r="G248" s="170"/>
      <c r="H248" s="168">
        <f t="shared" si="331"/>
        <v>0</v>
      </c>
      <c r="I248" s="168">
        <f t="shared" si="331"/>
        <v>0</v>
      </c>
      <c r="J248" s="168">
        <f t="shared" si="331"/>
        <v>0</v>
      </c>
      <c r="K248" s="168">
        <f t="shared" si="331"/>
        <v>0</v>
      </c>
      <c r="L248" s="168">
        <f t="shared" si="331"/>
        <v>0</v>
      </c>
      <c r="M248" s="168">
        <f t="shared" si="331"/>
        <v>0</v>
      </c>
      <c r="N248" s="168">
        <f t="shared" si="331"/>
        <v>0</v>
      </c>
      <c r="O248" s="168">
        <f t="shared" si="331"/>
        <v>0</v>
      </c>
      <c r="P248" s="168">
        <f t="shared" si="331"/>
        <v>0</v>
      </c>
      <c r="Q248" s="168">
        <f t="shared" si="331"/>
        <v>0</v>
      </c>
      <c r="R248" s="168">
        <f t="shared" si="331"/>
        <v>0</v>
      </c>
      <c r="S248" s="168">
        <f t="shared" si="331"/>
        <v>0</v>
      </c>
      <c r="T248" s="168">
        <f t="shared" si="331"/>
        <v>0</v>
      </c>
      <c r="U248" s="168">
        <f t="shared" si="331"/>
        <v>0</v>
      </c>
      <c r="V248" s="168">
        <f t="shared" si="331"/>
        <v>0</v>
      </c>
      <c r="W248" s="168">
        <f t="shared" si="331"/>
        <v>0</v>
      </c>
      <c r="X248" s="168">
        <f t="shared" si="331"/>
        <v>0</v>
      </c>
      <c r="Y248" s="168">
        <f t="shared" si="331"/>
        <v>0</v>
      </c>
      <c r="Z248" s="168">
        <f t="shared" si="331"/>
        <v>0</v>
      </c>
      <c r="AA248" s="168">
        <f t="shared" si="331"/>
        <v>0</v>
      </c>
    </row>
    <row r="249" spans="2:27" x14ac:dyDescent="0.3">
      <c r="B249" s="150">
        <v>2002</v>
      </c>
      <c r="C249" s="219">
        <f>Parameters!I11</f>
        <v>0</v>
      </c>
      <c r="D249" s="170"/>
      <c r="E249" s="170"/>
      <c r="F249" s="170"/>
      <c r="G249" s="170"/>
      <c r="H249" s="170"/>
      <c r="I249" s="168">
        <f t="shared" si="331"/>
        <v>0</v>
      </c>
      <c r="J249" s="168">
        <f t="shared" si="331"/>
        <v>0</v>
      </c>
      <c r="K249" s="168">
        <f t="shared" si="331"/>
        <v>0</v>
      </c>
      <c r="L249" s="168">
        <f t="shared" si="331"/>
        <v>0</v>
      </c>
      <c r="M249" s="168">
        <f t="shared" si="331"/>
        <v>0</v>
      </c>
      <c r="N249" s="168">
        <f t="shared" si="331"/>
        <v>0</v>
      </c>
      <c r="O249" s="168">
        <f t="shared" si="331"/>
        <v>0</v>
      </c>
      <c r="P249" s="168">
        <f t="shared" si="331"/>
        <v>0</v>
      </c>
      <c r="Q249" s="168">
        <f t="shared" si="331"/>
        <v>0</v>
      </c>
      <c r="R249" s="168">
        <f t="shared" si="331"/>
        <v>0</v>
      </c>
      <c r="S249" s="168">
        <f t="shared" si="331"/>
        <v>0</v>
      </c>
      <c r="T249" s="168">
        <f t="shared" si="331"/>
        <v>0</v>
      </c>
      <c r="U249" s="168">
        <f t="shared" si="331"/>
        <v>0</v>
      </c>
      <c r="V249" s="168">
        <f t="shared" si="331"/>
        <v>0</v>
      </c>
      <c r="W249" s="168">
        <f t="shared" si="331"/>
        <v>0</v>
      </c>
      <c r="X249" s="168">
        <f t="shared" si="331"/>
        <v>0</v>
      </c>
      <c r="Y249" s="168">
        <f t="shared" si="331"/>
        <v>0</v>
      </c>
      <c r="Z249" s="168">
        <f t="shared" si="331"/>
        <v>0</v>
      </c>
      <c r="AA249" s="168">
        <f t="shared" si="331"/>
        <v>0</v>
      </c>
    </row>
    <row r="250" spans="2:27" x14ac:dyDescent="0.3">
      <c r="B250" s="150">
        <v>2003</v>
      </c>
      <c r="C250" s="219">
        <f>Parameters!I12</f>
        <v>0</v>
      </c>
      <c r="D250" s="170"/>
      <c r="E250" s="170"/>
      <c r="F250" s="170"/>
      <c r="G250" s="170"/>
      <c r="H250" s="170"/>
      <c r="I250" s="170"/>
      <c r="J250" s="168">
        <f t="shared" si="331"/>
        <v>0</v>
      </c>
      <c r="K250" s="168">
        <f t="shared" si="331"/>
        <v>0</v>
      </c>
      <c r="L250" s="168">
        <f t="shared" si="331"/>
        <v>0</v>
      </c>
      <c r="M250" s="168">
        <f t="shared" si="331"/>
        <v>0</v>
      </c>
      <c r="N250" s="168">
        <f t="shared" si="331"/>
        <v>0</v>
      </c>
      <c r="O250" s="168">
        <f t="shared" si="331"/>
        <v>0</v>
      </c>
      <c r="P250" s="168">
        <f t="shared" si="331"/>
        <v>0</v>
      </c>
      <c r="Q250" s="168">
        <f t="shared" si="331"/>
        <v>0</v>
      </c>
      <c r="R250" s="168">
        <f t="shared" si="331"/>
        <v>0</v>
      </c>
      <c r="S250" s="168">
        <f t="shared" si="331"/>
        <v>0</v>
      </c>
      <c r="T250" s="168">
        <f t="shared" si="331"/>
        <v>0</v>
      </c>
      <c r="U250" s="168">
        <f t="shared" si="331"/>
        <v>0</v>
      </c>
      <c r="V250" s="168">
        <f t="shared" si="331"/>
        <v>0</v>
      </c>
      <c r="W250" s="168">
        <f t="shared" si="331"/>
        <v>0</v>
      </c>
      <c r="X250" s="168">
        <f t="shared" si="331"/>
        <v>0</v>
      </c>
      <c r="Y250" s="168">
        <f t="shared" si="331"/>
        <v>0</v>
      </c>
      <c r="Z250" s="168">
        <f t="shared" si="331"/>
        <v>0</v>
      </c>
      <c r="AA250" s="168">
        <f t="shared" si="331"/>
        <v>0</v>
      </c>
    </row>
    <row r="251" spans="2:27" x14ac:dyDescent="0.3">
      <c r="B251" s="150">
        <v>2004</v>
      </c>
      <c r="C251" s="219">
        <f>Parameters!I13</f>
        <v>0</v>
      </c>
      <c r="D251" s="170"/>
      <c r="E251" s="170"/>
      <c r="F251" s="170"/>
      <c r="G251" s="170"/>
      <c r="H251" s="170"/>
      <c r="I251" s="170"/>
      <c r="J251" s="170"/>
      <c r="K251" s="168">
        <f t="shared" si="331"/>
        <v>0</v>
      </c>
      <c r="L251" s="168">
        <f t="shared" si="331"/>
        <v>0</v>
      </c>
      <c r="M251" s="168">
        <f t="shared" si="331"/>
        <v>0</v>
      </c>
      <c r="N251" s="168">
        <f t="shared" si="331"/>
        <v>0</v>
      </c>
      <c r="O251" s="168">
        <f t="shared" si="331"/>
        <v>0</v>
      </c>
      <c r="P251" s="168">
        <f t="shared" si="331"/>
        <v>0</v>
      </c>
      <c r="Q251" s="168">
        <f t="shared" si="331"/>
        <v>0</v>
      </c>
      <c r="R251" s="168">
        <f t="shared" si="331"/>
        <v>0</v>
      </c>
      <c r="S251" s="168">
        <f t="shared" si="331"/>
        <v>0</v>
      </c>
      <c r="T251" s="168">
        <f t="shared" si="331"/>
        <v>0</v>
      </c>
      <c r="U251" s="168">
        <f t="shared" si="331"/>
        <v>0</v>
      </c>
      <c r="V251" s="168">
        <f t="shared" si="331"/>
        <v>0</v>
      </c>
      <c r="W251" s="168">
        <f t="shared" si="331"/>
        <v>0</v>
      </c>
      <c r="X251" s="168">
        <f t="shared" si="331"/>
        <v>0</v>
      </c>
      <c r="Y251" s="168">
        <f t="shared" si="331"/>
        <v>0</v>
      </c>
      <c r="Z251" s="168">
        <f t="shared" si="331"/>
        <v>0</v>
      </c>
      <c r="AA251" s="168">
        <f t="shared" si="331"/>
        <v>0</v>
      </c>
    </row>
    <row r="252" spans="2:27" x14ac:dyDescent="0.3">
      <c r="B252" s="150">
        <v>2005</v>
      </c>
      <c r="C252" s="219">
        <f>Parameters!I14</f>
        <v>0</v>
      </c>
      <c r="D252" s="170"/>
      <c r="E252" s="170"/>
      <c r="F252" s="170"/>
      <c r="G252" s="170"/>
      <c r="H252" s="170"/>
      <c r="I252" s="170"/>
      <c r="J252" s="170"/>
      <c r="K252" s="170"/>
      <c r="L252" s="168">
        <f t="shared" si="331"/>
        <v>0</v>
      </c>
      <c r="M252" s="168">
        <f t="shared" si="331"/>
        <v>0</v>
      </c>
      <c r="N252" s="168">
        <f t="shared" si="331"/>
        <v>0</v>
      </c>
      <c r="O252" s="168">
        <f t="shared" si="331"/>
        <v>0</v>
      </c>
      <c r="P252" s="168">
        <f t="shared" si="331"/>
        <v>0</v>
      </c>
      <c r="Q252" s="168">
        <f t="shared" si="331"/>
        <v>0</v>
      </c>
      <c r="R252" s="168">
        <f t="shared" si="331"/>
        <v>0</v>
      </c>
      <c r="S252" s="168">
        <f t="shared" si="331"/>
        <v>0</v>
      </c>
      <c r="T252" s="168">
        <f t="shared" si="331"/>
        <v>0</v>
      </c>
      <c r="U252" s="168">
        <f t="shared" si="331"/>
        <v>0</v>
      </c>
      <c r="V252" s="168">
        <f t="shared" si="331"/>
        <v>0</v>
      </c>
      <c r="W252" s="168">
        <f t="shared" si="331"/>
        <v>0</v>
      </c>
      <c r="X252" s="168">
        <f t="shared" si="331"/>
        <v>0</v>
      </c>
      <c r="Y252" s="168">
        <f t="shared" si="331"/>
        <v>0</v>
      </c>
      <c r="Z252" s="168">
        <f t="shared" si="331"/>
        <v>0</v>
      </c>
      <c r="AA252" s="168">
        <f t="shared" si="331"/>
        <v>0</v>
      </c>
    </row>
    <row r="253" spans="2:27" x14ac:dyDescent="0.3">
      <c r="B253" s="150">
        <v>2006</v>
      </c>
      <c r="C253" s="219">
        <f>Parameters!I15</f>
        <v>0</v>
      </c>
      <c r="D253" s="170"/>
      <c r="E253" s="170"/>
      <c r="F253" s="170"/>
      <c r="G253" s="170"/>
      <c r="H253" s="170"/>
      <c r="I253" s="170"/>
      <c r="J253" s="170"/>
      <c r="K253" s="170"/>
      <c r="L253" s="170"/>
      <c r="M253" s="168">
        <f t="shared" si="331"/>
        <v>0</v>
      </c>
      <c r="N253" s="168">
        <f t="shared" si="331"/>
        <v>0</v>
      </c>
      <c r="O253" s="168">
        <f t="shared" si="331"/>
        <v>0</v>
      </c>
      <c r="P253" s="168">
        <f t="shared" si="331"/>
        <v>0</v>
      </c>
      <c r="Q253" s="168">
        <f t="shared" si="331"/>
        <v>0</v>
      </c>
      <c r="R253" s="168">
        <f t="shared" si="331"/>
        <v>0</v>
      </c>
      <c r="S253" s="168">
        <f t="shared" si="331"/>
        <v>0</v>
      </c>
      <c r="T253" s="168">
        <f t="shared" si="331"/>
        <v>0</v>
      </c>
      <c r="U253" s="168">
        <f t="shared" si="331"/>
        <v>0</v>
      </c>
      <c r="V253" s="168">
        <f t="shared" si="331"/>
        <v>0</v>
      </c>
      <c r="W253" s="168">
        <f t="shared" si="331"/>
        <v>0</v>
      </c>
      <c r="X253" s="168">
        <f t="shared" si="331"/>
        <v>0</v>
      </c>
      <c r="Y253" s="168">
        <f t="shared" si="331"/>
        <v>0</v>
      </c>
      <c r="Z253" s="168">
        <f t="shared" si="331"/>
        <v>0</v>
      </c>
      <c r="AA253" s="168">
        <f t="shared" si="331"/>
        <v>0</v>
      </c>
    </row>
    <row r="254" spans="2:27" x14ac:dyDescent="0.3">
      <c r="B254" s="150">
        <v>2007</v>
      </c>
      <c r="C254" s="219">
        <f>Parameters!I16</f>
        <v>0</v>
      </c>
      <c r="D254" s="170"/>
      <c r="E254" s="170"/>
      <c r="F254" s="170"/>
      <c r="G254" s="170"/>
      <c r="H254" s="170"/>
      <c r="I254" s="170"/>
      <c r="J254" s="170"/>
      <c r="K254" s="170"/>
      <c r="L254" s="170"/>
      <c r="M254" s="170"/>
      <c r="N254" s="168">
        <f t="shared" si="331"/>
        <v>0</v>
      </c>
      <c r="O254" s="168">
        <f t="shared" si="331"/>
        <v>0</v>
      </c>
      <c r="P254" s="168">
        <f t="shared" si="331"/>
        <v>0</v>
      </c>
      <c r="Q254" s="168">
        <f t="shared" si="331"/>
        <v>0</v>
      </c>
      <c r="R254" s="168">
        <f t="shared" si="331"/>
        <v>0</v>
      </c>
      <c r="S254" s="168">
        <f t="shared" si="331"/>
        <v>0</v>
      </c>
      <c r="T254" s="168">
        <f t="shared" si="331"/>
        <v>0</v>
      </c>
      <c r="U254" s="168">
        <f t="shared" si="331"/>
        <v>0</v>
      </c>
      <c r="V254" s="168">
        <f t="shared" si="331"/>
        <v>0</v>
      </c>
      <c r="W254" s="168">
        <f t="shared" si="331"/>
        <v>0</v>
      </c>
      <c r="X254" s="168">
        <f t="shared" si="331"/>
        <v>0</v>
      </c>
      <c r="Y254" s="168">
        <f t="shared" si="331"/>
        <v>0</v>
      </c>
      <c r="Z254" s="168">
        <f t="shared" si="331"/>
        <v>0</v>
      </c>
      <c r="AA254" s="168">
        <f t="shared" si="331"/>
        <v>0</v>
      </c>
    </row>
    <row r="255" spans="2:27" x14ac:dyDescent="0.3">
      <c r="B255" s="150">
        <v>2008</v>
      </c>
      <c r="C255" s="219">
        <f>Parameters!I17</f>
        <v>0</v>
      </c>
      <c r="D255" s="170"/>
      <c r="E255" s="170"/>
      <c r="F255" s="170"/>
      <c r="G255" s="170"/>
      <c r="H255" s="170"/>
      <c r="I255" s="170"/>
      <c r="J255" s="170"/>
      <c r="K255" s="170"/>
      <c r="L255" s="170"/>
      <c r="M255" s="170"/>
      <c r="N255" s="170"/>
      <c r="O255" s="168">
        <f t="shared" si="331"/>
        <v>0</v>
      </c>
      <c r="P255" s="168">
        <f t="shared" si="331"/>
        <v>0</v>
      </c>
      <c r="Q255" s="168">
        <f t="shared" si="331"/>
        <v>0</v>
      </c>
      <c r="R255" s="168">
        <f t="shared" si="331"/>
        <v>0</v>
      </c>
      <c r="S255" s="168">
        <f t="shared" si="331"/>
        <v>0</v>
      </c>
      <c r="T255" s="168">
        <f t="shared" si="331"/>
        <v>0</v>
      </c>
      <c r="U255" s="168">
        <f t="shared" si="331"/>
        <v>0</v>
      </c>
      <c r="V255" s="168">
        <f t="shared" si="331"/>
        <v>0</v>
      </c>
      <c r="W255" s="168">
        <f t="shared" si="331"/>
        <v>0</v>
      </c>
      <c r="X255" s="168">
        <f t="shared" si="331"/>
        <v>0</v>
      </c>
      <c r="Y255" s="168">
        <f t="shared" si="331"/>
        <v>0</v>
      </c>
      <c r="Z255" s="168">
        <f t="shared" si="331"/>
        <v>0</v>
      </c>
      <c r="AA255" s="168">
        <f t="shared" si="331"/>
        <v>0</v>
      </c>
    </row>
    <row r="256" spans="2:27" x14ac:dyDescent="0.3">
      <c r="B256" s="150">
        <v>2009</v>
      </c>
      <c r="C256" s="220">
        <f>Parameters!I18</f>
        <v>0</v>
      </c>
      <c r="D256" s="170"/>
      <c r="E256" s="170"/>
      <c r="F256" s="170"/>
      <c r="G256" s="170"/>
      <c r="H256" s="170"/>
      <c r="I256" s="170"/>
      <c r="J256" s="170"/>
      <c r="K256" s="170"/>
      <c r="L256" s="170"/>
      <c r="M256" s="170"/>
      <c r="N256" s="170"/>
      <c r="O256" s="170"/>
      <c r="P256" s="168">
        <f t="shared" si="331"/>
        <v>0</v>
      </c>
      <c r="Q256" s="168">
        <f t="shared" si="331"/>
        <v>0</v>
      </c>
      <c r="R256" s="168">
        <f t="shared" si="331"/>
        <v>0</v>
      </c>
      <c r="S256" s="168">
        <f t="shared" si="331"/>
        <v>0</v>
      </c>
      <c r="T256" s="168">
        <f t="shared" si="331"/>
        <v>0</v>
      </c>
      <c r="U256" s="168">
        <f t="shared" si="331"/>
        <v>0</v>
      </c>
      <c r="V256" s="168">
        <f t="shared" si="331"/>
        <v>0</v>
      </c>
      <c r="W256" s="168">
        <f t="shared" si="331"/>
        <v>0</v>
      </c>
      <c r="X256" s="168">
        <f t="shared" si="331"/>
        <v>0</v>
      </c>
      <c r="Y256" s="168">
        <f t="shared" si="331"/>
        <v>0</v>
      </c>
      <c r="Z256" s="168">
        <f t="shared" si="331"/>
        <v>0</v>
      </c>
      <c r="AA256" s="168">
        <f t="shared" si="331"/>
        <v>0</v>
      </c>
    </row>
    <row r="257" spans="2:27" x14ac:dyDescent="0.3">
      <c r="B257" s="150">
        <v>2010</v>
      </c>
      <c r="C257" s="220">
        <f>Parameters!I19</f>
        <v>0</v>
      </c>
      <c r="D257" s="170"/>
      <c r="E257" s="170"/>
      <c r="F257" s="170"/>
      <c r="G257" s="170"/>
      <c r="H257" s="170"/>
      <c r="I257" s="170"/>
      <c r="J257" s="170"/>
      <c r="K257" s="170"/>
      <c r="L257" s="170"/>
      <c r="M257" s="170"/>
      <c r="N257" s="170"/>
      <c r="O257" s="170"/>
      <c r="P257" s="170"/>
      <c r="Q257" s="168">
        <f t="shared" si="331"/>
        <v>0</v>
      </c>
      <c r="R257" s="168">
        <f t="shared" si="331"/>
        <v>0</v>
      </c>
      <c r="S257" s="168">
        <f t="shared" si="331"/>
        <v>0</v>
      </c>
      <c r="T257" s="168">
        <f t="shared" si="331"/>
        <v>0</v>
      </c>
      <c r="U257" s="168">
        <f t="shared" si="331"/>
        <v>0</v>
      </c>
      <c r="V257" s="168">
        <f t="shared" si="331"/>
        <v>0</v>
      </c>
      <c r="W257" s="168">
        <f t="shared" si="331"/>
        <v>0</v>
      </c>
      <c r="X257" s="168">
        <f t="shared" si="331"/>
        <v>0</v>
      </c>
      <c r="Y257" s="168">
        <f t="shared" si="331"/>
        <v>0</v>
      </c>
      <c r="Z257" s="168">
        <f t="shared" si="331"/>
        <v>0</v>
      </c>
      <c r="AA257" s="168">
        <f t="shared" si="331"/>
        <v>0</v>
      </c>
    </row>
    <row r="258" spans="2:27" x14ac:dyDescent="0.3">
      <c r="B258" s="150">
        <v>2011</v>
      </c>
      <c r="C258" s="220">
        <f>Parameters!I20</f>
        <v>0</v>
      </c>
      <c r="D258" s="170"/>
      <c r="E258" s="170"/>
      <c r="F258" s="170"/>
      <c r="G258" s="170"/>
      <c r="H258" s="170"/>
      <c r="I258" s="170"/>
      <c r="J258" s="170"/>
      <c r="K258" s="170"/>
      <c r="L258" s="170"/>
      <c r="M258" s="170"/>
      <c r="N258" s="170"/>
      <c r="O258" s="170"/>
      <c r="P258" s="170"/>
      <c r="Q258" s="170"/>
      <c r="R258" s="168">
        <f t="shared" si="331"/>
        <v>0</v>
      </c>
      <c r="S258" s="168">
        <f t="shared" si="331"/>
        <v>0</v>
      </c>
      <c r="T258" s="168">
        <f t="shared" si="331"/>
        <v>0</v>
      </c>
      <c r="U258" s="168">
        <f t="shared" si="331"/>
        <v>0</v>
      </c>
      <c r="V258" s="168">
        <f t="shared" si="331"/>
        <v>0</v>
      </c>
      <c r="W258" s="168">
        <f t="shared" si="331"/>
        <v>0</v>
      </c>
      <c r="X258" s="168">
        <f t="shared" si="331"/>
        <v>0</v>
      </c>
      <c r="Y258" s="168">
        <f t="shared" si="331"/>
        <v>0</v>
      </c>
      <c r="Z258" s="168">
        <f t="shared" si="331"/>
        <v>0</v>
      </c>
      <c r="AA258" s="168">
        <f t="shared" si="331"/>
        <v>0</v>
      </c>
    </row>
    <row r="259" spans="2:27" x14ac:dyDescent="0.3">
      <c r="B259" s="150">
        <v>2012</v>
      </c>
      <c r="C259" s="220">
        <f>Parameters!I21</f>
        <v>0</v>
      </c>
      <c r="D259" s="170"/>
      <c r="E259" s="170"/>
      <c r="F259" s="170"/>
      <c r="G259" s="170"/>
      <c r="H259" s="170"/>
      <c r="I259" s="170"/>
      <c r="J259" s="170"/>
      <c r="K259" s="170"/>
      <c r="L259" s="170"/>
      <c r="M259" s="170"/>
      <c r="N259" s="170"/>
      <c r="O259" s="170"/>
      <c r="P259" s="170"/>
      <c r="Q259" s="170"/>
      <c r="R259" s="170"/>
      <c r="S259" s="168">
        <f t="shared" si="331"/>
        <v>0</v>
      </c>
      <c r="T259" s="168">
        <f t="shared" ref="T259:AA267" si="332">PMT($C$10,$C$9,-$C259)</f>
        <v>0</v>
      </c>
      <c r="U259" s="168">
        <f t="shared" si="332"/>
        <v>0</v>
      </c>
      <c r="V259" s="168">
        <f t="shared" si="332"/>
        <v>0</v>
      </c>
      <c r="W259" s="168">
        <f t="shared" si="332"/>
        <v>0</v>
      </c>
      <c r="X259" s="168">
        <f t="shared" si="332"/>
        <v>0</v>
      </c>
      <c r="Y259" s="168">
        <f t="shared" si="332"/>
        <v>0</v>
      </c>
      <c r="Z259" s="168">
        <f t="shared" si="332"/>
        <v>0</v>
      </c>
      <c r="AA259" s="168">
        <f t="shared" si="332"/>
        <v>0</v>
      </c>
    </row>
    <row r="260" spans="2:27" x14ac:dyDescent="0.3">
      <c r="B260" s="150">
        <v>2013</v>
      </c>
      <c r="C260" s="220">
        <f>Parameters!I22</f>
        <v>41769.94</v>
      </c>
      <c r="D260" s="170"/>
      <c r="E260" s="170"/>
      <c r="F260" s="170"/>
      <c r="G260" s="170"/>
      <c r="H260" s="170"/>
      <c r="I260" s="170"/>
      <c r="J260" s="170"/>
      <c r="K260" s="170"/>
      <c r="L260" s="170"/>
      <c r="M260" s="170"/>
      <c r="N260" s="170"/>
      <c r="O260" s="170"/>
      <c r="P260" s="170"/>
      <c r="Q260" s="170"/>
      <c r="R260" s="170"/>
      <c r="S260" s="170"/>
      <c r="T260" s="168">
        <f t="shared" si="332"/>
        <v>2841.2603990338584</v>
      </c>
      <c r="U260" s="168">
        <f t="shared" si="332"/>
        <v>2841.2603990338584</v>
      </c>
      <c r="V260" s="168">
        <f t="shared" si="332"/>
        <v>2841.2603990338584</v>
      </c>
      <c r="W260" s="168">
        <f t="shared" si="332"/>
        <v>2841.2603990338584</v>
      </c>
      <c r="X260" s="168">
        <f t="shared" si="332"/>
        <v>2841.2603990338584</v>
      </c>
      <c r="Y260" s="168">
        <f t="shared" si="332"/>
        <v>2841.2603990338584</v>
      </c>
      <c r="Z260" s="168">
        <f t="shared" si="332"/>
        <v>2841.2603990338584</v>
      </c>
      <c r="AA260" s="168">
        <f t="shared" si="332"/>
        <v>2841.2603990338584</v>
      </c>
    </row>
    <row r="261" spans="2:27" x14ac:dyDescent="0.3">
      <c r="B261" s="150">
        <v>2014</v>
      </c>
      <c r="C261" s="220">
        <f>Parameters!I23</f>
        <v>0</v>
      </c>
      <c r="D261" s="170"/>
      <c r="E261" s="170"/>
      <c r="F261" s="170"/>
      <c r="G261" s="170"/>
      <c r="H261" s="170"/>
      <c r="I261" s="170"/>
      <c r="J261" s="170"/>
      <c r="K261" s="170"/>
      <c r="L261" s="170"/>
      <c r="M261" s="170"/>
      <c r="N261" s="170"/>
      <c r="O261" s="170"/>
      <c r="P261" s="170"/>
      <c r="Q261" s="170"/>
      <c r="R261" s="170"/>
      <c r="S261" s="170"/>
      <c r="T261" s="170"/>
      <c r="U261" s="168">
        <f t="shared" si="332"/>
        <v>0</v>
      </c>
      <c r="V261" s="168">
        <f t="shared" si="332"/>
        <v>0</v>
      </c>
      <c r="W261" s="168">
        <f t="shared" si="332"/>
        <v>0</v>
      </c>
      <c r="X261" s="168">
        <f t="shared" si="332"/>
        <v>0</v>
      </c>
      <c r="Y261" s="168">
        <f t="shared" si="332"/>
        <v>0</v>
      </c>
      <c r="Z261" s="168">
        <f t="shared" si="332"/>
        <v>0</v>
      </c>
      <c r="AA261" s="168">
        <f t="shared" si="332"/>
        <v>0</v>
      </c>
    </row>
    <row r="262" spans="2:27" x14ac:dyDescent="0.3">
      <c r="B262" s="150">
        <v>2015</v>
      </c>
      <c r="C262" s="220">
        <f>Parameters!I24</f>
        <v>24.404700000000002</v>
      </c>
      <c r="D262" s="170"/>
      <c r="E262" s="170"/>
      <c r="F262" s="170"/>
      <c r="G262" s="170"/>
      <c r="H262" s="170"/>
      <c r="I262" s="170"/>
      <c r="J262" s="170"/>
      <c r="K262" s="170"/>
      <c r="L262" s="170"/>
      <c r="M262" s="170"/>
      <c r="N262" s="170"/>
      <c r="O262" s="170"/>
      <c r="P262" s="170"/>
      <c r="Q262" s="170"/>
      <c r="R262" s="170"/>
      <c r="S262" s="170"/>
      <c r="T262" s="170"/>
      <c r="U262" s="170"/>
      <c r="V262" s="168">
        <f t="shared" si="332"/>
        <v>1.6600480551396914</v>
      </c>
      <c r="W262" s="168">
        <f t="shared" si="332"/>
        <v>1.6600480551396914</v>
      </c>
      <c r="X262" s="168">
        <f t="shared" si="332"/>
        <v>1.6600480551396914</v>
      </c>
      <c r="Y262" s="168">
        <f t="shared" si="332"/>
        <v>1.6600480551396914</v>
      </c>
      <c r="Z262" s="168">
        <f t="shared" si="332"/>
        <v>1.6600480551396914</v>
      </c>
      <c r="AA262" s="168">
        <f t="shared" si="332"/>
        <v>1.6600480551396914</v>
      </c>
    </row>
    <row r="263" spans="2:27" x14ac:dyDescent="0.3">
      <c r="B263" s="150">
        <v>2016</v>
      </c>
      <c r="C263" s="220">
        <f>Parameters!I25</f>
        <v>43.988920000000007</v>
      </c>
      <c r="D263" s="170"/>
      <c r="E263" s="170"/>
      <c r="F263" s="170"/>
      <c r="G263" s="170"/>
      <c r="H263" s="170"/>
      <c r="I263" s="170"/>
      <c r="J263" s="170"/>
      <c r="K263" s="170"/>
      <c r="L263" s="170"/>
      <c r="M263" s="170"/>
      <c r="N263" s="170"/>
      <c r="O263" s="170"/>
      <c r="P263" s="170"/>
      <c r="Q263" s="170"/>
      <c r="R263" s="170"/>
      <c r="S263" s="170"/>
      <c r="T263" s="170"/>
      <c r="U263" s="170"/>
      <c r="V263" s="170"/>
      <c r="W263" s="168">
        <f t="shared" si="332"/>
        <v>2.9921990884417955</v>
      </c>
      <c r="X263" s="168">
        <f t="shared" si="332"/>
        <v>2.9921990884417955</v>
      </c>
      <c r="Y263" s="168">
        <f t="shared" si="332"/>
        <v>2.9921990884417955</v>
      </c>
      <c r="Z263" s="168">
        <f t="shared" si="332"/>
        <v>2.9921990884417955</v>
      </c>
      <c r="AA263" s="168">
        <f t="shared" si="332"/>
        <v>2.9921990884417955</v>
      </c>
    </row>
    <row r="264" spans="2:27" x14ac:dyDescent="0.3">
      <c r="B264" s="150">
        <v>2017</v>
      </c>
      <c r="C264" s="220">
        <f>Parameters!I26</f>
        <v>631.95389537186259</v>
      </c>
      <c r="D264" s="170"/>
      <c r="E264" s="170"/>
      <c r="F264" s="170"/>
      <c r="G264" s="170"/>
      <c r="H264" s="170"/>
      <c r="I264" s="170"/>
      <c r="J264" s="170"/>
      <c r="K264" s="170"/>
      <c r="L264" s="170"/>
      <c r="M264" s="170"/>
      <c r="N264" s="170"/>
      <c r="O264" s="170"/>
      <c r="P264" s="170"/>
      <c r="Q264" s="170"/>
      <c r="R264" s="170"/>
      <c r="S264" s="170"/>
      <c r="T264" s="170"/>
      <c r="U264" s="170"/>
      <c r="V264" s="170"/>
      <c r="W264" s="170"/>
      <c r="X264" s="168">
        <f t="shared" si="332"/>
        <v>42.986549105295808</v>
      </c>
      <c r="Y264" s="168">
        <f t="shared" si="332"/>
        <v>42.986549105295808</v>
      </c>
      <c r="Z264" s="168">
        <f t="shared" si="332"/>
        <v>42.986549105295808</v>
      </c>
      <c r="AA264" s="168">
        <f t="shared" si="332"/>
        <v>42.986549105295808</v>
      </c>
    </row>
    <row r="265" spans="2:27" x14ac:dyDescent="0.3">
      <c r="B265" s="150">
        <v>2018</v>
      </c>
      <c r="C265" s="220">
        <f>Parameters!I27</f>
        <v>359.77653756597499</v>
      </c>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68">
        <f t="shared" si="332"/>
        <v>24.472595093211101</v>
      </c>
      <c r="Z265" s="168">
        <f t="shared" si="332"/>
        <v>24.472595093211101</v>
      </c>
      <c r="AA265" s="168">
        <f t="shared" si="332"/>
        <v>24.472595093211101</v>
      </c>
    </row>
    <row r="266" spans="2:27" x14ac:dyDescent="0.3">
      <c r="B266" s="150">
        <v>2019</v>
      </c>
      <c r="C266" s="220">
        <f>Parameters!I28</f>
        <v>856.08783904341249</v>
      </c>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68">
        <f t="shared" si="332"/>
        <v>58.232510632491199</v>
      </c>
      <c r="AA266" s="168">
        <f t="shared" si="332"/>
        <v>58.232510632491199</v>
      </c>
    </row>
    <row r="267" spans="2:27" x14ac:dyDescent="0.3">
      <c r="B267" s="150">
        <v>2020</v>
      </c>
      <c r="C267" s="220">
        <f>Parameters!I29</f>
        <v>0</v>
      </c>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c r="AA267" s="168">
        <f t="shared" si="332"/>
        <v>0</v>
      </c>
    </row>
    <row r="268" spans="2:27" x14ac:dyDescent="0.3">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row>
    <row r="269" spans="2:27" x14ac:dyDescent="0.3">
      <c r="B269" s="84" t="s">
        <v>231</v>
      </c>
      <c r="C269" s="84"/>
      <c r="D269" s="147">
        <f>SUM(D244:D267)</f>
        <v>0</v>
      </c>
      <c r="E269" s="147">
        <f t="shared" ref="E269:AA269" si="333">SUM(E244:E267)</f>
        <v>0</v>
      </c>
      <c r="F269" s="147">
        <f t="shared" si="333"/>
        <v>0</v>
      </c>
      <c r="G269" s="147">
        <f t="shared" si="333"/>
        <v>0</v>
      </c>
      <c r="H269" s="147">
        <f t="shared" si="333"/>
        <v>0</v>
      </c>
      <c r="I269" s="147">
        <f t="shared" si="333"/>
        <v>0</v>
      </c>
      <c r="J269" s="147">
        <f t="shared" si="333"/>
        <v>0</v>
      </c>
      <c r="K269" s="147">
        <f t="shared" si="333"/>
        <v>0</v>
      </c>
      <c r="L269" s="147">
        <f t="shared" si="333"/>
        <v>0</v>
      </c>
      <c r="M269" s="147">
        <f t="shared" si="333"/>
        <v>0</v>
      </c>
      <c r="N269" s="147">
        <f t="shared" si="333"/>
        <v>0</v>
      </c>
      <c r="O269" s="147">
        <f t="shared" si="333"/>
        <v>0</v>
      </c>
      <c r="P269" s="147">
        <f t="shared" si="333"/>
        <v>0</v>
      </c>
      <c r="Q269" s="147">
        <f t="shared" si="333"/>
        <v>0</v>
      </c>
      <c r="R269" s="147">
        <f t="shared" si="333"/>
        <v>0</v>
      </c>
      <c r="S269" s="147">
        <f t="shared" si="333"/>
        <v>0</v>
      </c>
      <c r="T269" s="147">
        <f t="shared" si="333"/>
        <v>2841.2603990338584</v>
      </c>
      <c r="U269" s="147">
        <f t="shared" si="333"/>
        <v>2841.2603990338584</v>
      </c>
      <c r="V269" s="147">
        <f t="shared" si="333"/>
        <v>2842.9204470889981</v>
      </c>
      <c r="W269" s="147">
        <f t="shared" si="333"/>
        <v>2845.9126461774399</v>
      </c>
      <c r="X269" s="147">
        <f t="shared" si="333"/>
        <v>2888.8991952827355</v>
      </c>
      <c r="Y269" s="147">
        <f t="shared" si="333"/>
        <v>2913.3717903759466</v>
      </c>
      <c r="Z269" s="147">
        <f t="shared" si="333"/>
        <v>2971.6043010084377</v>
      </c>
      <c r="AA269" s="147">
        <f t="shared" si="333"/>
        <v>2971.6043010084377</v>
      </c>
    </row>
    <row r="270" spans="2:27" ht="15" thickBot="1" x14ac:dyDescent="0.35">
      <c r="B270" s="85" t="s">
        <v>235</v>
      </c>
      <c r="C270" s="85"/>
      <c r="D270" s="148">
        <f>$C$11*D269</f>
        <v>0</v>
      </c>
      <c r="E270" s="148">
        <f t="shared" ref="E270" si="334">$C$11*E269</f>
        <v>0</v>
      </c>
      <c r="F270" s="148">
        <f t="shared" ref="F270" si="335">$C$11*F269</f>
        <v>0</v>
      </c>
      <c r="G270" s="148">
        <f t="shared" ref="G270" si="336">$C$11*G269</f>
        <v>0</v>
      </c>
      <c r="H270" s="148">
        <f t="shared" ref="H270" si="337">$C$11*H269</f>
        <v>0</v>
      </c>
      <c r="I270" s="148">
        <f t="shared" ref="I270" si="338">$C$11*I269</f>
        <v>0</v>
      </c>
      <c r="J270" s="148">
        <f t="shared" ref="J270" si="339">$C$11*J269</f>
        <v>0</v>
      </c>
      <c r="K270" s="148">
        <f t="shared" ref="K270" si="340">$C$11*K269</f>
        <v>0</v>
      </c>
      <c r="L270" s="148">
        <f t="shared" ref="L270" si="341">$C$11*L269</f>
        <v>0</v>
      </c>
      <c r="M270" s="148">
        <f t="shared" ref="M270" si="342">$C$11*M269</f>
        <v>0</v>
      </c>
      <c r="N270" s="148">
        <f t="shared" ref="N270" si="343">$C$11*N269</f>
        <v>0</v>
      </c>
      <c r="O270" s="148">
        <f t="shared" ref="O270" si="344">$C$11*O269</f>
        <v>0</v>
      </c>
      <c r="P270" s="148">
        <f t="shared" ref="P270" si="345">$C$11*P269</f>
        <v>0</v>
      </c>
      <c r="Q270" s="148">
        <f t="shared" ref="Q270" si="346">$C$11*Q269</f>
        <v>0</v>
      </c>
      <c r="R270" s="148">
        <f t="shared" ref="R270" si="347">$C$11*R269</f>
        <v>0</v>
      </c>
      <c r="S270" s="148">
        <f t="shared" ref="S270" si="348">$C$11*S269</f>
        <v>0</v>
      </c>
      <c r="T270" s="148">
        <f t="shared" ref="T270" si="349">$C$11*T269</f>
        <v>0</v>
      </c>
      <c r="U270" s="148">
        <f t="shared" ref="U270" si="350">$C$11*U269</f>
        <v>0</v>
      </c>
      <c r="V270" s="148">
        <f t="shared" ref="V270" si="351">$C$11*V269</f>
        <v>0</v>
      </c>
      <c r="W270" s="148">
        <f t="shared" ref="W270" si="352">$C$11*W269</f>
        <v>0</v>
      </c>
      <c r="X270" s="148">
        <f t="shared" ref="X270" si="353">$C$11*X269</f>
        <v>0</v>
      </c>
      <c r="Y270" s="148">
        <f t="shared" ref="Y270" si="354">$C$11*Y269</f>
        <v>0</v>
      </c>
      <c r="Z270" s="148">
        <f t="shared" ref="Z270" si="355">$C$11*Z269</f>
        <v>0</v>
      </c>
      <c r="AA270" s="148">
        <f t="shared" ref="AA270" si="356">$C$11*AA269</f>
        <v>0</v>
      </c>
    </row>
    <row r="271" spans="2:27" x14ac:dyDescent="0.3">
      <c r="B271" s="145" t="s">
        <v>239</v>
      </c>
      <c r="C271" s="84"/>
      <c r="D271" s="175">
        <f>D269+D270</f>
        <v>0</v>
      </c>
      <c r="E271" s="175">
        <f t="shared" ref="E271:AA271" si="357">E269+E270</f>
        <v>0</v>
      </c>
      <c r="F271" s="175">
        <f t="shared" si="357"/>
        <v>0</v>
      </c>
      <c r="G271" s="175">
        <f t="shared" si="357"/>
        <v>0</v>
      </c>
      <c r="H271" s="175">
        <f t="shared" si="357"/>
        <v>0</v>
      </c>
      <c r="I271" s="175">
        <f t="shared" si="357"/>
        <v>0</v>
      </c>
      <c r="J271" s="175">
        <f t="shared" si="357"/>
        <v>0</v>
      </c>
      <c r="K271" s="175">
        <f t="shared" si="357"/>
        <v>0</v>
      </c>
      <c r="L271" s="175">
        <f t="shared" si="357"/>
        <v>0</v>
      </c>
      <c r="M271" s="175">
        <f t="shared" si="357"/>
        <v>0</v>
      </c>
      <c r="N271" s="175">
        <f t="shared" si="357"/>
        <v>0</v>
      </c>
      <c r="O271" s="175">
        <f t="shared" si="357"/>
        <v>0</v>
      </c>
      <c r="P271" s="175">
        <f t="shared" si="357"/>
        <v>0</v>
      </c>
      <c r="Q271" s="175">
        <f t="shared" si="357"/>
        <v>0</v>
      </c>
      <c r="R271" s="175">
        <f t="shared" si="357"/>
        <v>0</v>
      </c>
      <c r="S271" s="175">
        <f t="shared" si="357"/>
        <v>0</v>
      </c>
      <c r="T271" s="175">
        <f t="shared" si="357"/>
        <v>2841.2603990338584</v>
      </c>
      <c r="U271" s="175">
        <f t="shared" si="357"/>
        <v>2841.2603990338584</v>
      </c>
      <c r="V271" s="175">
        <f t="shared" si="357"/>
        <v>2842.9204470889981</v>
      </c>
      <c r="W271" s="175">
        <f t="shared" si="357"/>
        <v>2845.9126461774399</v>
      </c>
      <c r="X271" s="175">
        <f t="shared" si="357"/>
        <v>2888.8991952827355</v>
      </c>
      <c r="Y271" s="175">
        <f t="shared" si="357"/>
        <v>2913.3717903759466</v>
      </c>
      <c r="Z271" s="175">
        <f t="shared" si="357"/>
        <v>2971.6043010084377</v>
      </c>
      <c r="AA271" s="175">
        <f t="shared" si="357"/>
        <v>2971.6043010084377</v>
      </c>
    </row>
    <row r="272" spans="2:27" x14ac:dyDescent="0.3">
      <c r="B272" s="174" t="s">
        <v>247</v>
      </c>
      <c r="C272" s="84"/>
      <c r="D272" s="173">
        <f>D271/D$15</f>
        <v>0</v>
      </c>
      <c r="E272" s="173">
        <f t="shared" ref="E272" si="358">E271/E$15</f>
        <v>0</v>
      </c>
      <c r="F272" s="173">
        <f t="shared" ref="F272" si="359">F271/F$15</f>
        <v>0</v>
      </c>
      <c r="G272" s="173">
        <f t="shared" ref="G272" si="360">G271/G$15</f>
        <v>0</v>
      </c>
      <c r="H272" s="173">
        <f t="shared" ref="H272" si="361">H271/H$15</f>
        <v>0</v>
      </c>
      <c r="I272" s="173">
        <f t="shared" ref="I272" si="362">I271/I$15</f>
        <v>0</v>
      </c>
      <c r="J272" s="173">
        <f t="shared" ref="J272" si="363">J271/J$15</f>
        <v>0</v>
      </c>
      <c r="K272" s="173">
        <f t="shared" ref="K272" si="364">K271/K$15</f>
        <v>0</v>
      </c>
      <c r="L272" s="173">
        <f t="shared" ref="L272" si="365">L271/L$15</f>
        <v>0</v>
      </c>
      <c r="M272" s="173">
        <f t="shared" ref="M272" si="366">M271/M$15</f>
        <v>0</v>
      </c>
      <c r="N272" s="173">
        <f t="shared" ref="N272" si="367">N271/N$15</f>
        <v>0</v>
      </c>
      <c r="O272" s="173">
        <f t="shared" ref="O272" si="368">O271/O$15</f>
        <v>0</v>
      </c>
      <c r="P272" s="173">
        <f t="shared" ref="P272" si="369">P271/P$15</f>
        <v>0</v>
      </c>
      <c r="Q272" s="173">
        <f t="shared" ref="Q272" si="370">Q271/Q$15</f>
        <v>0</v>
      </c>
      <c r="R272" s="173">
        <f t="shared" ref="R272" si="371">R271/R$15</f>
        <v>0</v>
      </c>
      <c r="S272" s="173">
        <f t="shared" ref="S272" si="372">S271/S$15</f>
        <v>0</v>
      </c>
      <c r="T272" s="173">
        <f t="shared" ref="T272" si="373">T271/T$15</f>
        <v>3805.8357182502909</v>
      </c>
      <c r="U272" s="173">
        <f t="shared" ref="U272" si="374">U271/U$15</f>
        <v>3589.7337466990102</v>
      </c>
      <c r="V272" s="173">
        <f t="shared" ref="V272" si="375">V271/V$15</f>
        <v>3387.8806841009846</v>
      </c>
      <c r="W272" s="173">
        <f t="shared" ref="W272" si="376">W271/W$15</f>
        <v>3198.8742300434569</v>
      </c>
      <c r="X272" s="173">
        <f t="shared" ref="X272" si="377">X271/X$15</f>
        <v>3062.8109268387561</v>
      </c>
      <c r="Y272" s="173">
        <f t="shared" ref="Y272" si="378">Y271/Y$15</f>
        <v>2913.3717903759466</v>
      </c>
      <c r="Z272" s="173">
        <f t="shared" ref="Z272" si="379">Z271/Z$15</f>
        <v>2802.8714403022427</v>
      </c>
      <c r="AA272" s="173">
        <f t="shared" ref="AA272" si="380">AA271/AA$15</f>
        <v>2643.7195249030769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zoomScale="80" zoomScaleNormal="80" workbookViewId="0">
      <selection activeCell="G37" sqref="G37"/>
    </sheetView>
  </sheetViews>
  <sheetFormatPr defaultRowHeight="14.4" x14ac:dyDescent="0.3"/>
  <cols>
    <col min="2" max="2" width="12.88671875" customWidth="1"/>
    <col min="3" max="3" width="11.109375" customWidth="1"/>
  </cols>
  <sheetData>
    <row r="1" spans="1:25" x14ac:dyDescent="0.3">
      <c r="A1" s="145" t="s">
        <v>283</v>
      </c>
    </row>
    <row r="4" spans="1:25" ht="15" thickBot="1" x14ac:dyDescent="0.35">
      <c r="B4" s="188" t="s">
        <v>231</v>
      </c>
      <c r="C4" s="188">
        <v>2018</v>
      </c>
      <c r="E4" t="s">
        <v>286</v>
      </c>
    </row>
    <row r="5" spans="1:25" x14ac:dyDescent="0.3">
      <c r="B5" s="187" t="s">
        <v>223</v>
      </c>
      <c r="C5" s="221">
        <f>AVERAGE(X18)</f>
        <v>18501.898762811514</v>
      </c>
      <c r="E5" s="147">
        <f>AVERAGE(C18:Y18)</f>
        <v>32253.837652192564</v>
      </c>
    </row>
    <row r="6" spans="1:25" x14ac:dyDescent="0.3">
      <c r="B6" s="7" t="s">
        <v>224</v>
      </c>
      <c r="C6" s="222">
        <f t="shared" ref="C6:C12" si="0">AVERAGE(X19)</f>
        <v>22314.950600159173</v>
      </c>
      <c r="E6" s="147">
        <f t="shared" ref="E6:E12" si="1">AVERAGE(C19:Y19)</f>
        <v>36720.177213056639</v>
      </c>
    </row>
    <row r="7" spans="1:25" x14ac:dyDescent="0.3">
      <c r="B7" s="7" t="s">
        <v>225</v>
      </c>
      <c r="C7" s="222">
        <f t="shared" si="0"/>
        <v>9399.8192949425738</v>
      </c>
      <c r="E7" s="147">
        <f t="shared" si="1"/>
        <v>16684.405855244695</v>
      </c>
    </row>
    <row r="8" spans="1:25" x14ac:dyDescent="0.3">
      <c r="B8" s="7" t="s">
        <v>226</v>
      </c>
      <c r="C8" s="222">
        <f t="shared" si="0"/>
        <v>4276.1328957643491</v>
      </c>
      <c r="E8" s="147">
        <f t="shared" si="1"/>
        <v>6961.2660833852678</v>
      </c>
    </row>
    <row r="9" spans="1:25" x14ac:dyDescent="0.3">
      <c r="B9" s="7" t="s">
        <v>227</v>
      </c>
      <c r="C9" s="222">
        <f t="shared" si="0"/>
        <v>821.97111676778979</v>
      </c>
      <c r="E9" s="147">
        <f t="shared" si="1"/>
        <v>955.79575277429387</v>
      </c>
    </row>
    <row r="10" spans="1:25" x14ac:dyDescent="0.3">
      <c r="B10" s="7" t="s">
        <v>228</v>
      </c>
      <c r="C10" s="222">
        <f t="shared" si="0"/>
        <v>2367.9249434043763</v>
      </c>
      <c r="E10" s="147">
        <f t="shared" si="1"/>
        <v>2709.0824821875717</v>
      </c>
    </row>
    <row r="11" spans="1:25" x14ac:dyDescent="0.3">
      <c r="B11" s="7" t="s">
        <v>229</v>
      </c>
      <c r="C11" s="222">
        <f t="shared" si="0"/>
        <v>4327.4225477059645</v>
      </c>
      <c r="E11" s="147">
        <f t="shared" si="1"/>
        <v>4452.8013567656099</v>
      </c>
    </row>
    <row r="12" spans="1:25" ht="15" thickBot="1" x14ac:dyDescent="0.35">
      <c r="B12" s="8" t="s">
        <v>230</v>
      </c>
      <c r="C12" s="223">
        <f t="shared" si="0"/>
        <v>2913.3717903759466</v>
      </c>
      <c r="E12" s="147">
        <f t="shared" si="1"/>
        <v>989.62515376568194</v>
      </c>
    </row>
    <row r="13" spans="1:25" x14ac:dyDescent="0.3">
      <c r="B13" s="145" t="s">
        <v>141</v>
      </c>
      <c r="C13" s="176">
        <f>SUM(C5:C12)</f>
        <v>64923.491951931683</v>
      </c>
      <c r="E13" s="176">
        <f>SUM(E5:E12)</f>
        <v>101726.99154937234</v>
      </c>
    </row>
    <row r="16" spans="1:25" x14ac:dyDescent="0.3">
      <c r="B16" s="189" t="s">
        <v>282</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row>
    <row r="17" spans="2:25" ht="15" thickBot="1" x14ac:dyDescent="0.35">
      <c r="B17" s="85"/>
      <c r="C17" s="85">
        <v>1997</v>
      </c>
      <c r="D17" s="85">
        <v>1998</v>
      </c>
      <c r="E17" s="85">
        <v>1999</v>
      </c>
      <c r="F17" s="85">
        <v>2000</v>
      </c>
      <c r="G17" s="85">
        <v>2001</v>
      </c>
      <c r="H17" s="85">
        <v>2002</v>
      </c>
      <c r="I17" s="85">
        <v>2003</v>
      </c>
      <c r="J17" s="85">
        <v>2004</v>
      </c>
      <c r="K17" s="85">
        <v>2005</v>
      </c>
      <c r="L17" s="85">
        <v>2006</v>
      </c>
      <c r="M17" s="85">
        <v>2007</v>
      </c>
      <c r="N17" s="85">
        <v>2008</v>
      </c>
      <c r="O17" s="85">
        <v>2009</v>
      </c>
      <c r="P17" s="85">
        <v>2010</v>
      </c>
      <c r="Q17" s="85">
        <v>2011</v>
      </c>
      <c r="R17" s="85">
        <v>2012</v>
      </c>
      <c r="S17" s="85">
        <v>2013</v>
      </c>
      <c r="T17" s="85">
        <v>2014</v>
      </c>
      <c r="U17" s="85">
        <v>2015</v>
      </c>
      <c r="V17" s="85">
        <v>2016</v>
      </c>
      <c r="W17" s="85">
        <v>2017</v>
      </c>
      <c r="X17" s="85">
        <v>2018</v>
      </c>
      <c r="Y17" s="85">
        <v>2019</v>
      </c>
    </row>
    <row r="18" spans="2:25" x14ac:dyDescent="0.3">
      <c r="B18" s="187" t="s">
        <v>223</v>
      </c>
      <c r="C18" s="190">
        <f>'1.1.Anuities'!D48</f>
        <v>51752.281221557649</v>
      </c>
      <c r="D18" s="190">
        <f>'1.1.Anuities'!E48</f>
        <v>50625.590550298351</v>
      </c>
      <c r="E18" s="190">
        <f>'1.1.Anuities'!F48</f>
        <v>47918.412306984079</v>
      </c>
      <c r="F18" s="190">
        <f>'1.1.Anuities'!G48</f>
        <v>45683.783921006856</v>
      </c>
      <c r="G18" s="190">
        <f>'1.1.Anuities'!H48</f>
        <v>43174.919341092165</v>
      </c>
      <c r="H18" s="190">
        <f>'1.1.Anuities'!I48</f>
        <v>41203.541091761675</v>
      </c>
      <c r="I18" s="190">
        <f>'1.1.Anuities'!J48</f>
        <v>39022.300352045262</v>
      </c>
      <c r="J18" s="190">
        <f>'1.1.Anuities'!K48</f>
        <v>37177.218262687151</v>
      </c>
      <c r="K18" s="190">
        <f>'1.1.Anuities'!L48</f>
        <v>35154.640322643085</v>
      </c>
      <c r="L18" s="190">
        <f>'1.1.Anuities'!M48</f>
        <v>33238.815633789156</v>
      </c>
      <c r="M18" s="190">
        <f>'1.1.Anuities'!N48</f>
        <v>31368.034129045336</v>
      </c>
      <c r="N18" s="190">
        <f>'1.1.Anuities'!O48</f>
        <v>29701.928563092031</v>
      </c>
      <c r="O18" s="190">
        <f>'1.1.Anuities'!P48</f>
        <v>28577.796308203211</v>
      </c>
      <c r="P18" s="190">
        <f>'1.1.Anuities'!Q48</f>
        <v>28495.761114898793</v>
      </c>
      <c r="Q18" s="190">
        <f>'1.1.Anuities'!R48</f>
        <v>27344.577048499275</v>
      </c>
      <c r="R18" s="190">
        <f>'1.1.Anuities'!S48</f>
        <v>25804.259526527519</v>
      </c>
      <c r="S18" s="190">
        <f>'1.1.Anuities'!T48</f>
        <v>24364.368885893065</v>
      </c>
      <c r="T18" s="190">
        <f>'1.1.Anuities'!U48</f>
        <v>23095.0311842544</v>
      </c>
      <c r="U18" s="190">
        <f>'1.1.Anuities'!V48</f>
        <v>21836.986113820123</v>
      </c>
      <c r="V18" s="190">
        <f>'1.1.Anuities'!W48</f>
        <v>20700.099398299259</v>
      </c>
      <c r="W18" s="190">
        <f>'1.1.Anuities'!X48</f>
        <v>19589.767223014944</v>
      </c>
      <c r="X18" s="190">
        <f>'1.1.Anuities'!Y48</f>
        <v>18501.898762811514</v>
      </c>
      <c r="Y18" s="190">
        <f>'1.1.Anuities'!Z48</f>
        <v>17506.254738204116</v>
      </c>
    </row>
    <row r="19" spans="2:25" x14ac:dyDescent="0.3">
      <c r="B19" s="7" t="s">
        <v>224</v>
      </c>
      <c r="C19" s="191">
        <f>'1.1.Anuities'!D80</f>
        <v>56108.206419408292</v>
      </c>
      <c r="D19" s="191">
        <f>'1.1.Anuities'!E80</f>
        <v>54951.113435394909</v>
      </c>
      <c r="E19" s="191">
        <f>'1.1.Anuities'!F80</f>
        <v>52182.237036715385</v>
      </c>
      <c r="F19" s="191">
        <f>'1.1.Anuities'!G80</f>
        <v>50934.79963951098</v>
      </c>
      <c r="G19" s="191">
        <f>'1.1.Anuities'!H80</f>
        <v>48187.556790102492</v>
      </c>
      <c r="H19" s="191">
        <f>'1.1.Anuities'!I80</f>
        <v>45677.404075543622</v>
      </c>
      <c r="I19" s="191">
        <f>'1.1.Anuities'!J80</f>
        <v>43332.010316326094</v>
      </c>
      <c r="J19" s="191">
        <f>'1.1.Anuities'!K80</f>
        <v>41078.697436545233</v>
      </c>
      <c r="K19" s="191">
        <f>'1.1.Anuities'!L80</f>
        <v>38951.082424362852</v>
      </c>
      <c r="L19" s="191">
        <f>'1.1.Anuities'!M80</f>
        <v>36809.223283729094</v>
      </c>
      <c r="M19" s="191">
        <f>'1.1.Anuities'!N80</f>
        <v>34728.514498019198</v>
      </c>
      <c r="N19" s="191">
        <f>'1.1.Anuities'!O80</f>
        <v>33290.31021388447</v>
      </c>
      <c r="O19" s="191">
        <f>'1.1.Anuities'!P80</f>
        <v>34084.747562495264</v>
      </c>
      <c r="P19" s="191">
        <f>'1.1.Anuities'!Q80</f>
        <v>34532.075578053773</v>
      </c>
      <c r="Q19" s="191">
        <f>'1.1.Anuities'!R80</f>
        <v>32829.252252928505</v>
      </c>
      <c r="R19" s="191">
        <f>'1.1.Anuities'!S80</f>
        <v>31180.192173873271</v>
      </c>
      <c r="S19" s="191">
        <f>'1.1.Anuities'!T80</f>
        <v>29405.678790137699</v>
      </c>
      <c r="T19" s="191">
        <f>'1.1.Anuities'!U80</f>
        <v>27849.175910088688</v>
      </c>
      <c r="U19" s="191">
        <f>'1.1.Anuities'!V80</f>
        <v>26409.726071676934</v>
      </c>
      <c r="V19" s="191">
        <f>'1.1.Anuities'!W80</f>
        <v>24991.961750168637</v>
      </c>
      <c r="W19" s="191">
        <f>'1.1.Anuities'!X80</f>
        <v>23632.364780970933</v>
      </c>
      <c r="X19" s="191">
        <f>'1.1.Anuities'!Y80</f>
        <v>22314.950600159173</v>
      </c>
      <c r="Y19" s="191">
        <f>'1.1.Anuities'!Z80</f>
        <v>21102.794860207188</v>
      </c>
    </row>
    <row r="20" spans="2:25" x14ac:dyDescent="0.3">
      <c r="B20" s="7" t="s">
        <v>225</v>
      </c>
      <c r="C20" s="191">
        <f>'1.1.Anuities'!D112</f>
        <v>27134.634956732029</v>
      </c>
      <c r="D20" s="191">
        <f>'1.1.Anuities'!E112</f>
        <v>26657.97955372799</v>
      </c>
      <c r="E20" s="191">
        <f>'1.1.Anuities'!F112</f>
        <v>25211.670827360133</v>
      </c>
      <c r="F20" s="191">
        <f>'1.1.Anuities'!G112</f>
        <v>23787.487656497746</v>
      </c>
      <c r="G20" s="191">
        <f>'1.1.Anuities'!H112</f>
        <v>22494.908126847837</v>
      </c>
      <c r="H20" s="191">
        <f>'1.1.Anuities'!I112</f>
        <v>21352.121821373345</v>
      </c>
      <c r="I20" s="191">
        <f>'1.1.Anuities'!J112</f>
        <v>20250.938019888279</v>
      </c>
      <c r="J20" s="191">
        <f>'1.1.Anuities'!K112</f>
        <v>19148.167346044676</v>
      </c>
      <c r="K20" s="191">
        <f>'1.1.Anuities'!L112</f>
        <v>18254.870318148318</v>
      </c>
      <c r="L20" s="191">
        <f>'1.1.Anuities'!M112</f>
        <v>17309.404212642912</v>
      </c>
      <c r="M20" s="191">
        <f>'1.1.Anuities'!N112</f>
        <v>16327.784168627548</v>
      </c>
      <c r="N20" s="191">
        <f>'1.1.Anuities'!O112</f>
        <v>15424.486489303375</v>
      </c>
      <c r="O20" s="191">
        <f>'1.1.Anuities'!P112</f>
        <v>14797.014274422685</v>
      </c>
      <c r="P20" s="191">
        <f>'1.1.Anuities'!Q112</f>
        <v>14699.345099317294</v>
      </c>
      <c r="Q20" s="191">
        <f>'1.1.Anuities'!R112</f>
        <v>13879.385161950784</v>
      </c>
      <c r="R20" s="191">
        <f>'1.1.Anuities'!S112</f>
        <v>13097.758893599277</v>
      </c>
      <c r="S20" s="191">
        <f>'1.1.Anuities'!T112</f>
        <v>12354.254925478937</v>
      </c>
      <c r="T20" s="191">
        <f>'1.1.Anuities'!U112</f>
        <v>11724.649925363694</v>
      </c>
      <c r="U20" s="191">
        <f>'1.1.Anuities'!V112</f>
        <v>11091.651214457072</v>
      </c>
      <c r="V20" s="191">
        <f>'1.1.Anuities'!W112</f>
        <v>10482.252639003891</v>
      </c>
      <c r="W20" s="191">
        <f>'1.1.Anuities'!X112</f>
        <v>9939.7425711802935</v>
      </c>
      <c r="X20" s="191">
        <f>'1.1.Anuities'!Y112</f>
        <v>9399.8192949425738</v>
      </c>
      <c r="Y20" s="191">
        <f>'1.1.Anuities'!Z112</f>
        <v>8921.0071737172839</v>
      </c>
    </row>
    <row r="21" spans="2:25" x14ac:dyDescent="0.3">
      <c r="B21" s="7" t="s">
        <v>226</v>
      </c>
      <c r="C21" s="191">
        <f>'1.1.Anuities'!D144</f>
        <v>5221.6240864444235</v>
      </c>
      <c r="D21" s="191">
        <f>'1.1.Anuities'!E144</f>
        <v>9542.4904789524426</v>
      </c>
      <c r="E21" s="191">
        <f>'1.1.Anuities'!F144</f>
        <v>10165.296111645812</v>
      </c>
      <c r="F21" s="191">
        <f>'1.1.Anuities'!G144</f>
        <v>9735.3722159832214</v>
      </c>
      <c r="G21" s="191">
        <f>'1.1.Anuities'!H144</f>
        <v>9255.0225187036776</v>
      </c>
      <c r="H21" s="191">
        <f>'1.1.Anuities'!I144</f>
        <v>8752.2927897402915</v>
      </c>
      <c r="I21" s="191">
        <f>'1.1.Anuities'!J144</f>
        <v>8289.3044006147084</v>
      </c>
      <c r="J21" s="191">
        <f>'1.1.Anuities'!K144</f>
        <v>8710.9142946194988</v>
      </c>
      <c r="K21" s="191">
        <f>'1.1.Anuities'!L144</f>
        <v>8508.3618440583159</v>
      </c>
      <c r="L21" s="191">
        <f>'1.1.Anuities'!M144</f>
        <v>8065.712207000428</v>
      </c>
      <c r="M21" s="191">
        <f>'1.1.Anuities'!N144</f>
        <v>7684.9057088099735</v>
      </c>
      <c r="N21" s="191">
        <f>'1.1.Anuities'!O144</f>
        <v>7250.698133917158</v>
      </c>
      <c r="O21" s="191">
        <f>'1.1.Anuities'!P144</f>
        <v>6862.7875548855509</v>
      </c>
      <c r="P21" s="191">
        <f>'1.1.Anuities'!Q144</f>
        <v>6478.7538064438804</v>
      </c>
      <c r="Q21" s="191">
        <f>'1.1.Anuities'!R144</f>
        <v>6253.3386010424365</v>
      </c>
      <c r="R21" s="191">
        <f>'1.1.Anuities'!S144</f>
        <v>5905.8691908170094</v>
      </c>
      <c r="S21" s="191">
        <f>'1.1.Anuities'!T144</f>
        <v>5572.274152610632</v>
      </c>
      <c r="T21" s="191">
        <f>'1.1.Anuities'!U144</f>
        <v>5260.8341238056737</v>
      </c>
      <c r="U21" s="191">
        <f>'1.1.Anuities'!V144</f>
        <v>4990.6214780692799</v>
      </c>
      <c r="V21" s="191">
        <f>'1.1.Anuities'!W144</f>
        <v>4730.6504732769954</v>
      </c>
      <c r="W21" s="191">
        <f>'1.1.Anuities'!X144</f>
        <v>4507.6102507715404</v>
      </c>
      <c r="X21" s="191">
        <f>'1.1.Anuities'!Y144</f>
        <v>4276.1328957643491</v>
      </c>
      <c r="Y21" s="191">
        <f>'1.1.Anuities'!Z144</f>
        <v>4088.2525998838337</v>
      </c>
    </row>
    <row r="22" spans="2:25" x14ac:dyDescent="0.3">
      <c r="B22" s="7" t="s">
        <v>227</v>
      </c>
      <c r="C22" s="191">
        <f>'1.1.Anuities'!D176</f>
        <v>4.9292618600696045E-2</v>
      </c>
      <c r="D22" s="191">
        <f>'1.1.Anuities'!E176</f>
        <v>8.2059909776808659</v>
      </c>
      <c r="E22" s="191">
        <f>'1.1.Anuities'!F176</f>
        <v>682.04819018516741</v>
      </c>
      <c r="F22" s="191">
        <f>'1.1.Anuities'!G176</f>
        <v>643.32030766380637</v>
      </c>
      <c r="G22" s="191">
        <f>'1.1.Anuities'!H176</f>
        <v>1014.7687262358177</v>
      </c>
      <c r="H22" s="191">
        <f>'1.1.Anuities'!I176</f>
        <v>1089.2695669970001</v>
      </c>
      <c r="I22" s="191">
        <f>'1.1.Anuities'!J176</f>
        <v>1486.5882728698832</v>
      </c>
      <c r="J22" s="191">
        <f>'1.1.Anuities'!K176</f>
        <v>1443.2673723213832</v>
      </c>
      <c r="K22" s="191">
        <f>'1.1.Anuities'!L176</f>
        <v>1390.1863482008737</v>
      </c>
      <c r="L22" s="191">
        <f>'1.1.Anuities'!M176</f>
        <v>1324.7767981168495</v>
      </c>
      <c r="M22" s="191">
        <f>'1.1.Anuities'!N176</f>
        <v>1251.4107173371758</v>
      </c>
      <c r="N22" s="191">
        <f>'1.1.Anuities'!O176</f>
        <v>1183.2648890409575</v>
      </c>
      <c r="O22" s="191">
        <f>'1.1.Anuities'!P176</f>
        <v>1124.6851939112773</v>
      </c>
      <c r="P22" s="191">
        <f>'1.1.Anuities'!Q176</f>
        <v>1133.7189237214432</v>
      </c>
      <c r="Q22" s="191">
        <f>'1.1.Anuities'!R176</f>
        <v>1077.2182290603253</v>
      </c>
      <c r="R22" s="191">
        <f>'1.1.Anuities'!S176</f>
        <v>1017.1873664143777</v>
      </c>
      <c r="S22" s="191">
        <f>'1.1.Anuities'!T176</f>
        <v>960.47751215039216</v>
      </c>
      <c r="T22" s="191">
        <f>'1.1.Anuities'!U176</f>
        <v>917.48756247296183</v>
      </c>
      <c r="U22" s="191">
        <f>'1.1.Anuities'!V176</f>
        <v>874.1401351740501</v>
      </c>
      <c r="V22" s="191">
        <f>'1.1.Anuities'!W176</f>
        <v>846.20346554303649</v>
      </c>
      <c r="W22" s="191">
        <f>'1.1.Anuities'!X176</f>
        <v>845.50793267938832</v>
      </c>
      <c r="X22" s="191">
        <f>'1.1.Anuities'!Y176</f>
        <v>821.97111676778979</v>
      </c>
      <c r="Y22" s="191">
        <f>'1.1.Anuities'!Z176</f>
        <v>847.54840334852304</v>
      </c>
    </row>
    <row r="23" spans="2:25" x14ac:dyDescent="0.3">
      <c r="B23" s="7" t="s">
        <v>228</v>
      </c>
      <c r="C23" s="191">
        <f>'1.1.Anuities'!D208</f>
        <v>216.29034102579718</v>
      </c>
      <c r="D23" s="191">
        <f>'1.1.Anuities'!E208</f>
        <v>383.72766471657962</v>
      </c>
      <c r="E23" s="191">
        <f>'1.1.Anuities'!F208</f>
        <v>361.93894049856596</v>
      </c>
      <c r="F23" s="191">
        <f>'1.1.Anuities'!G208</f>
        <v>343.23959499024056</v>
      </c>
      <c r="G23" s="191">
        <f>'1.1.Anuities'!H208</f>
        <v>355.71020075077593</v>
      </c>
      <c r="H23" s="191">
        <f>'1.1.Anuities'!I208</f>
        <v>694.3839679599746</v>
      </c>
      <c r="I23" s="191">
        <f>'1.1.Anuities'!J208</f>
        <v>5199.9445653221374</v>
      </c>
      <c r="J23" s="191">
        <f>'1.1.Anuities'!K208</f>
        <v>4924.7509145012573</v>
      </c>
      <c r="K23" s="191">
        <f>'1.1.Anuities'!L208</f>
        <v>4703.1213717326063</v>
      </c>
      <c r="L23" s="191">
        <f>'1.1.Anuities'!M208</f>
        <v>4488.5999663337971</v>
      </c>
      <c r="M23" s="191">
        <f>'1.1.Anuities'!N208</f>
        <v>4234.9583125675827</v>
      </c>
      <c r="N23" s="191">
        <f>'1.1.Anuities'!O208</f>
        <v>3998.085309607508</v>
      </c>
      <c r="O23" s="191">
        <f>'1.1.Anuities'!P208</f>
        <v>3800.5667579402875</v>
      </c>
      <c r="P23" s="191">
        <f>'1.1.Anuities'!Q208</f>
        <v>3598.2919957797326</v>
      </c>
      <c r="Q23" s="191">
        <f>'1.1.Anuities'!R208</f>
        <v>3411.11011071949</v>
      </c>
      <c r="R23" s="191">
        <f>'1.1.Anuities'!S208</f>
        <v>3217.4213457078758</v>
      </c>
      <c r="S23" s="191">
        <f>'1.1.Anuities'!T208</f>
        <v>3035.9162350674801</v>
      </c>
      <c r="T23" s="191">
        <f>'1.1.Anuities'!U208</f>
        <v>2877.7077366996878</v>
      </c>
      <c r="U23" s="191">
        <f>'1.1.Anuities'!V208</f>
        <v>2719.179490963942</v>
      </c>
      <c r="V23" s="191">
        <f>'1.1.Anuities'!W208</f>
        <v>2585.7788615052104</v>
      </c>
      <c r="W23" s="191">
        <f>'1.1.Anuities'!X208</f>
        <v>2484.5281796794975</v>
      </c>
      <c r="X23" s="191">
        <f>'1.1.Anuities'!Y208</f>
        <v>2367.9249434043763</v>
      </c>
      <c r="Y23" s="191">
        <f>'1.1.Anuities'!Z208</f>
        <v>2305.7202828397385</v>
      </c>
    </row>
    <row r="24" spans="2:25" x14ac:dyDescent="0.3">
      <c r="B24" s="7" t="s">
        <v>229</v>
      </c>
      <c r="C24" s="191">
        <f>'1.1.Anuities'!D240</f>
        <v>0</v>
      </c>
      <c r="D24" s="191">
        <f>'1.1.Anuities'!E240</f>
        <v>0</v>
      </c>
      <c r="E24" s="191">
        <f>'1.1.Anuities'!F240</f>
        <v>0</v>
      </c>
      <c r="F24" s="191">
        <f>'1.1.Anuities'!G240</f>
        <v>44.017506575503326</v>
      </c>
      <c r="G24" s="191">
        <f>'1.1.Anuities'!H240</f>
        <v>41.518115992740348</v>
      </c>
      <c r="H24" s="191">
        <f>'1.1.Anuities'!I240</f>
        <v>39.160645154442889</v>
      </c>
      <c r="I24" s="191">
        <f>'1.1.Anuities'!J240</f>
        <v>8026.7585157863386</v>
      </c>
      <c r="J24" s="191">
        <f>'1.1.Anuities'!K240</f>
        <v>7775.7767446336065</v>
      </c>
      <c r="K24" s="191">
        <f>'1.1.Anuities'!L240</f>
        <v>7398.6070925719323</v>
      </c>
      <c r="L24" s="191">
        <f>'1.1.Anuities'!M240</f>
        <v>7006.8741536043099</v>
      </c>
      <c r="M24" s="191">
        <f>'1.1.Anuities'!N240</f>
        <v>6659.3119907795644</v>
      </c>
      <c r="N24" s="191">
        <f>'1.1.Anuities'!O240</f>
        <v>6615.8100124681123</v>
      </c>
      <c r="O24" s="191">
        <f>'1.1.Anuities'!P240</f>
        <v>6747.996584612114</v>
      </c>
      <c r="P24" s="191">
        <f>'1.1.Anuities'!Q240</f>
        <v>6390.8692726305708</v>
      </c>
      <c r="Q24" s="191">
        <f>'1.1.Anuities'!R240</f>
        <v>6167.6033234816214</v>
      </c>
      <c r="R24" s="191">
        <f>'1.1.Anuities'!S240</f>
        <v>5856.5397064959507</v>
      </c>
      <c r="S24" s="191">
        <f>'1.1.Anuities'!T240</f>
        <v>5524.7893473004997</v>
      </c>
      <c r="T24" s="191">
        <f>'1.1.Anuities'!U240</f>
        <v>5302.3566517457621</v>
      </c>
      <c r="U24" s="191">
        <f>'1.1.Anuities'!V240</f>
        <v>5031.4053700709746</v>
      </c>
      <c r="V24" s="191">
        <f>'1.1.Anuities'!W240</f>
        <v>4762.5196279506154</v>
      </c>
      <c r="W24" s="191">
        <f>'1.1.Anuities'!X240</f>
        <v>4558.4640598679935</v>
      </c>
      <c r="X24" s="191">
        <f>'1.1.Anuities'!Y240</f>
        <v>4327.4225477059645</v>
      </c>
      <c r="Y24" s="191">
        <f>'1.1.Anuities'!Z240</f>
        <v>4136.6299361803958</v>
      </c>
    </row>
    <row r="25" spans="2:25" ht="15" thickBot="1" x14ac:dyDescent="0.35">
      <c r="B25" s="8" t="s">
        <v>230</v>
      </c>
      <c r="C25" s="192">
        <f>'1.1.Anuities'!D272</f>
        <v>0</v>
      </c>
      <c r="D25" s="192">
        <f>'1.1.Anuities'!E272</f>
        <v>0</v>
      </c>
      <c r="E25" s="192">
        <f>'1.1.Anuities'!F272</f>
        <v>0</v>
      </c>
      <c r="F25" s="192">
        <f>'1.1.Anuities'!G272</f>
        <v>0</v>
      </c>
      <c r="G25" s="192">
        <f>'1.1.Anuities'!H272</f>
        <v>0</v>
      </c>
      <c r="H25" s="192">
        <f>'1.1.Anuities'!I272</f>
        <v>0</v>
      </c>
      <c r="I25" s="192">
        <f>'1.1.Anuities'!J272</f>
        <v>0</v>
      </c>
      <c r="J25" s="192">
        <f>'1.1.Anuities'!K272</f>
        <v>0</v>
      </c>
      <c r="K25" s="192">
        <f>'1.1.Anuities'!L272</f>
        <v>0</v>
      </c>
      <c r="L25" s="192">
        <f>'1.1.Anuities'!M272</f>
        <v>0</v>
      </c>
      <c r="M25" s="192">
        <f>'1.1.Anuities'!N272</f>
        <v>0</v>
      </c>
      <c r="N25" s="192">
        <f>'1.1.Anuities'!O272</f>
        <v>0</v>
      </c>
      <c r="O25" s="192">
        <f>'1.1.Anuities'!P272</f>
        <v>0</v>
      </c>
      <c r="P25" s="192">
        <f>'1.1.Anuities'!Q272</f>
        <v>0</v>
      </c>
      <c r="Q25" s="192">
        <f>'1.1.Anuities'!R272</f>
        <v>0</v>
      </c>
      <c r="R25" s="192">
        <f>'1.1.Anuities'!S272</f>
        <v>0</v>
      </c>
      <c r="S25" s="192">
        <f>'1.1.Anuities'!T272</f>
        <v>3805.8357182502909</v>
      </c>
      <c r="T25" s="192">
        <f>'1.1.Anuities'!U272</f>
        <v>3589.7337466990102</v>
      </c>
      <c r="U25" s="192">
        <f>'1.1.Anuities'!V272</f>
        <v>3387.8806841009846</v>
      </c>
      <c r="V25" s="192">
        <f>'1.1.Anuities'!W272</f>
        <v>3198.8742300434569</v>
      </c>
      <c r="W25" s="192">
        <f>'1.1.Anuities'!X272</f>
        <v>3062.8109268387561</v>
      </c>
      <c r="X25" s="192">
        <f>'1.1.Anuities'!Y272</f>
        <v>2913.3717903759466</v>
      </c>
      <c r="Y25" s="192">
        <f>'1.1.Anuities'!Z272</f>
        <v>2802.8714403022427</v>
      </c>
    </row>
    <row r="26" spans="2:25" x14ac:dyDescent="0.3">
      <c r="B26" s="300" t="s">
        <v>131</v>
      </c>
      <c r="C26" s="176">
        <f>SUM(C18:C25)</f>
        <v>140433.08631778677</v>
      </c>
      <c r="D26" s="176">
        <f t="shared" ref="D26:Y26" si="2">SUM(D18:D25)</f>
        <v>142169.10767406793</v>
      </c>
      <c r="E26" s="176">
        <f t="shared" si="2"/>
        <v>136521.60341338915</v>
      </c>
      <c r="F26" s="176">
        <f t="shared" si="2"/>
        <v>131172.02084222835</v>
      </c>
      <c r="G26" s="176">
        <f t="shared" si="2"/>
        <v>124524.4038197255</v>
      </c>
      <c r="H26" s="176">
        <f t="shared" si="2"/>
        <v>118808.17395853034</v>
      </c>
      <c r="I26" s="176">
        <f t="shared" si="2"/>
        <v>125607.84444285269</v>
      </c>
      <c r="J26" s="176">
        <f t="shared" si="2"/>
        <v>120258.79237135281</v>
      </c>
      <c r="K26" s="176">
        <f t="shared" si="2"/>
        <v>114360.86972171799</v>
      </c>
      <c r="L26" s="176">
        <f t="shared" si="2"/>
        <v>108243.40625521654</v>
      </c>
      <c r="M26" s="176">
        <f t="shared" si="2"/>
        <v>102254.91952518639</v>
      </c>
      <c r="N26" s="176">
        <f t="shared" si="2"/>
        <v>97464.583611313632</v>
      </c>
      <c r="O26" s="176">
        <f t="shared" si="2"/>
        <v>95995.59423647041</v>
      </c>
      <c r="P26" s="176">
        <f t="shared" si="2"/>
        <v>95328.815790845489</v>
      </c>
      <c r="Q26" s="176">
        <f t="shared" si="2"/>
        <v>90962.484727682429</v>
      </c>
      <c r="R26" s="176">
        <f t="shared" si="2"/>
        <v>86079.228203435297</v>
      </c>
      <c r="S26" s="176">
        <f t="shared" si="2"/>
        <v>85023.59556688898</v>
      </c>
      <c r="T26" s="176">
        <f t="shared" si="2"/>
        <v>80616.976841129872</v>
      </c>
      <c r="U26" s="176">
        <f t="shared" si="2"/>
        <v>76341.590558333366</v>
      </c>
      <c r="V26" s="176">
        <f t="shared" si="2"/>
        <v>72298.340445791109</v>
      </c>
      <c r="W26" s="176">
        <f t="shared" si="2"/>
        <v>68620.795925003331</v>
      </c>
      <c r="X26" s="176">
        <f t="shared" si="2"/>
        <v>64923.491951931683</v>
      </c>
      <c r="Y26" s="176">
        <f t="shared" si="2"/>
        <v>61711.079434683328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activeCell="D7" sqref="D7"/>
    </sheetView>
  </sheetViews>
  <sheetFormatPr defaultRowHeight="14.4" x14ac:dyDescent="0.3"/>
  <cols>
    <col min="3" max="3" width="9.5546875" bestFit="1" customWidth="1"/>
    <col min="4" max="4" width="12.21875" bestFit="1" customWidth="1"/>
    <col min="5" max="5" width="11.5546875" style="84" customWidth="1"/>
  </cols>
  <sheetData>
    <row r="1" spans="1:14" x14ac:dyDescent="0.3">
      <c r="A1" s="145" t="s">
        <v>278</v>
      </c>
    </row>
    <row r="4" spans="1:14" x14ac:dyDescent="0.3">
      <c r="B4" s="152" t="s">
        <v>272</v>
      </c>
      <c r="C4" s="120"/>
      <c r="D4" s="120"/>
      <c r="E4" s="120"/>
      <c r="F4" s="120"/>
      <c r="G4" s="120"/>
      <c r="H4" s="120"/>
      <c r="I4" s="120"/>
      <c r="J4" s="120"/>
      <c r="K4" s="120"/>
      <c r="L4" s="120"/>
      <c r="M4" s="120"/>
      <c r="N4" s="120"/>
    </row>
    <row r="6" spans="1:14" ht="15" thickBot="1" x14ac:dyDescent="0.35">
      <c r="B6" s="86" t="s">
        <v>158</v>
      </c>
      <c r="C6" s="86" t="s">
        <v>181</v>
      </c>
      <c r="D6" s="86" t="s">
        <v>256</v>
      </c>
      <c r="E6" s="197"/>
      <c r="G6" s="201" t="s">
        <v>223</v>
      </c>
      <c r="H6" s="201" t="s">
        <v>224</v>
      </c>
      <c r="I6" s="201" t="s">
        <v>225</v>
      </c>
      <c r="J6" s="201" t="s">
        <v>226</v>
      </c>
      <c r="K6" s="201" t="s">
        <v>227</v>
      </c>
      <c r="L6" s="201" t="s">
        <v>228</v>
      </c>
      <c r="M6" s="201" t="s">
        <v>229</v>
      </c>
      <c r="N6" s="201" t="s">
        <v>230</v>
      </c>
    </row>
    <row r="7" spans="1:14" x14ac:dyDescent="0.3">
      <c r="B7" s="151">
        <v>3</v>
      </c>
      <c r="C7" s="87" t="s">
        <v>182</v>
      </c>
      <c r="D7" s="213">
        <f>SUM(G7:N7)</f>
        <v>2404.0685358650908</v>
      </c>
      <c r="E7" s="15"/>
      <c r="G7" s="190">
        <f>G32/G$51*G$26</f>
        <v>0</v>
      </c>
      <c r="H7" s="190">
        <f t="shared" ref="H7:N7" si="0">H32/H$51*H$26</f>
        <v>0</v>
      </c>
      <c r="I7" s="190">
        <f t="shared" si="0"/>
        <v>2404.0685358650908</v>
      </c>
      <c r="J7" s="190">
        <f t="shared" si="0"/>
        <v>0</v>
      </c>
      <c r="K7" s="190">
        <f t="shared" si="0"/>
        <v>0</v>
      </c>
      <c r="L7" s="190">
        <f t="shared" si="0"/>
        <v>0</v>
      </c>
      <c r="M7" s="190">
        <f t="shared" si="0"/>
        <v>0</v>
      </c>
      <c r="N7" s="190">
        <f t="shared" si="0"/>
        <v>0</v>
      </c>
    </row>
    <row r="8" spans="1:14" x14ac:dyDescent="0.3">
      <c r="B8" s="195" t="s">
        <v>201</v>
      </c>
      <c r="C8" s="88" t="s">
        <v>183</v>
      </c>
      <c r="D8" s="214">
        <f t="shared" ref="D8:D25" si="1">SUM(G8:N8)</f>
        <v>1920.6870434762454</v>
      </c>
      <c r="E8" s="203"/>
      <c r="G8" s="191">
        <f t="shared" ref="G8:N8" si="2">G33/G$51*G$26</f>
        <v>0</v>
      </c>
      <c r="H8" s="191">
        <f t="shared" si="2"/>
        <v>0</v>
      </c>
      <c r="I8" s="191">
        <f t="shared" si="2"/>
        <v>0</v>
      </c>
      <c r="J8" s="191">
        <f t="shared" si="2"/>
        <v>0</v>
      </c>
      <c r="K8" s="191">
        <f t="shared" si="2"/>
        <v>821.97111676778979</v>
      </c>
      <c r="L8" s="191">
        <f t="shared" si="2"/>
        <v>0</v>
      </c>
      <c r="M8" s="191">
        <f t="shared" si="2"/>
        <v>0</v>
      </c>
      <c r="N8" s="191">
        <f t="shared" si="2"/>
        <v>1098.7159267084555</v>
      </c>
    </row>
    <row r="9" spans="1:14" x14ac:dyDescent="0.3">
      <c r="B9" s="195">
        <v>3</v>
      </c>
      <c r="C9" s="88" t="s">
        <v>184</v>
      </c>
      <c r="D9" s="214">
        <f t="shared" si="1"/>
        <v>3555.371849206575</v>
      </c>
      <c r="E9" s="15"/>
      <c r="G9" s="191">
        <f t="shared" ref="G9:N9" si="3">G34/G$51*G$26</f>
        <v>0</v>
      </c>
      <c r="H9" s="191">
        <f t="shared" si="3"/>
        <v>0</v>
      </c>
      <c r="I9" s="191">
        <f t="shared" si="3"/>
        <v>3555.371849206575</v>
      </c>
      <c r="J9" s="191">
        <f t="shared" si="3"/>
        <v>0</v>
      </c>
      <c r="K9" s="191">
        <f t="shared" si="3"/>
        <v>0</v>
      </c>
      <c r="L9" s="191">
        <f t="shared" si="3"/>
        <v>0</v>
      </c>
      <c r="M9" s="191">
        <f t="shared" si="3"/>
        <v>0</v>
      </c>
      <c r="N9" s="191">
        <f t="shared" si="3"/>
        <v>0</v>
      </c>
    </row>
    <row r="10" spans="1:14" x14ac:dyDescent="0.3">
      <c r="B10" s="195">
        <v>3</v>
      </c>
      <c r="C10" s="88" t="s">
        <v>185</v>
      </c>
      <c r="D10" s="214">
        <f t="shared" si="1"/>
        <v>210.66773100596365</v>
      </c>
      <c r="E10" s="15"/>
      <c r="G10" s="191">
        <f t="shared" ref="G10:N10" si="4">G35/G$51*G$26</f>
        <v>0</v>
      </c>
      <c r="H10" s="191">
        <f t="shared" si="4"/>
        <v>0</v>
      </c>
      <c r="I10" s="191">
        <f t="shared" si="4"/>
        <v>210.66773100596365</v>
      </c>
      <c r="J10" s="191">
        <f t="shared" si="4"/>
        <v>0</v>
      </c>
      <c r="K10" s="191">
        <f t="shared" si="4"/>
        <v>0</v>
      </c>
      <c r="L10" s="191">
        <f t="shared" si="4"/>
        <v>0</v>
      </c>
      <c r="M10" s="191">
        <f t="shared" si="4"/>
        <v>0</v>
      </c>
      <c r="N10" s="191">
        <f t="shared" si="4"/>
        <v>0</v>
      </c>
    </row>
    <row r="11" spans="1:14" x14ac:dyDescent="0.3">
      <c r="B11" s="195">
        <v>3</v>
      </c>
      <c r="C11" s="88" t="s">
        <v>186</v>
      </c>
      <c r="D11" s="214">
        <f t="shared" si="1"/>
        <v>3229.7111788649454</v>
      </c>
      <c r="E11" s="15"/>
      <c r="G11" s="191">
        <f t="shared" ref="G11:N11" si="5">G36/G$51*G$26</f>
        <v>0</v>
      </c>
      <c r="H11" s="191">
        <f t="shared" si="5"/>
        <v>0</v>
      </c>
      <c r="I11" s="191">
        <f t="shared" si="5"/>
        <v>3229.7111788649454</v>
      </c>
      <c r="J11" s="191">
        <f t="shared" si="5"/>
        <v>0</v>
      </c>
      <c r="K11" s="191">
        <f t="shared" si="5"/>
        <v>0</v>
      </c>
      <c r="L11" s="191">
        <f t="shared" si="5"/>
        <v>0</v>
      </c>
      <c r="M11" s="191">
        <f t="shared" si="5"/>
        <v>0</v>
      </c>
      <c r="N11" s="191">
        <f t="shared" si="5"/>
        <v>0</v>
      </c>
    </row>
    <row r="12" spans="1:14" x14ac:dyDescent="0.3">
      <c r="B12" s="195">
        <v>4</v>
      </c>
      <c r="C12" s="88" t="s">
        <v>187</v>
      </c>
      <c r="D12" s="214">
        <f t="shared" si="1"/>
        <v>2323.8655193884179</v>
      </c>
      <c r="E12" s="15"/>
      <c r="G12" s="191">
        <f t="shared" ref="G12:N12" si="6">G37/G$51*G$26</f>
        <v>0</v>
      </c>
      <c r="H12" s="191">
        <f t="shared" si="6"/>
        <v>0</v>
      </c>
      <c r="I12" s="191">
        <f t="shared" si="6"/>
        <v>0</v>
      </c>
      <c r="J12" s="191">
        <f t="shared" si="6"/>
        <v>2323.8655193884179</v>
      </c>
      <c r="K12" s="191">
        <f t="shared" si="6"/>
        <v>0</v>
      </c>
      <c r="L12" s="191">
        <f t="shared" si="6"/>
        <v>0</v>
      </c>
      <c r="M12" s="191">
        <f t="shared" si="6"/>
        <v>0</v>
      </c>
      <c r="N12" s="191">
        <f t="shared" si="6"/>
        <v>0</v>
      </c>
    </row>
    <row r="13" spans="1:14" x14ac:dyDescent="0.3">
      <c r="B13" s="195">
        <v>4</v>
      </c>
      <c r="C13" s="88" t="s">
        <v>188</v>
      </c>
      <c r="D13" s="214">
        <f t="shared" si="1"/>
        <v>913.77924888052405</v>
      </c>
      <c r="E13" s="15"/>
      <c r="G13" s="191">
        <f t="shared" ref="G13:N13" si="7">G38/G$51*G$26</f>
        <v>0</v>
      </c>
      <c r="H13" s="191">
        <f t="shared" si="7"/>
        <v>0</v>
      </c>
      <c r="I13" s="191">
        <f t="shared" si="7"/>
        <v>0</v>
      </c>
      <c r="J13" s="191">
        <f t="shared" si="7"/>
        <v>913.77924888052405</v>
      </c>
      <c r="K13" s="191">
        <f t="shared" si="7"/>
        <v>0</v>
      </c>
      <c r="L13" s="191">
        <f t="shared" si="7"/>
        <v>0</v>
      </c>
      <c r="M13" s="191">
        <f t="shared" si="7"/>
        <v>0</v>
      </c>
      <c r="N13" s="191">
        <f t="shared" si="7"/>
        <v>0</v>
      </c>
    </row>
    <row r="14" spans="1:14" x14ac:dyDescent="0.3">
      <c r="B14" s="195" t="s">
        <v>202</v>
      </c>
      <c r="C14" s="88" t="s">
        <v>189</v>
      </c>
      <c r="D14" s="214">
        <f t="shared" si="1"/>
        <v>4857.2134490449353</v>
      </c>
      <c r="E14" s="15"/>
      <c r="G14" s="191">
        <f t="shared" ref="G14:N14" si="8">G39/G$51*G$26</f>
        <v>0</v>
      </c>
      <c r="H14" s="191">
        <f t="shared" si="8"/>
        <v>3818.725321549528</v>
      </c>
      <c r="I14" s="191">
        <f t="shared" si="8"/>
        <v>0</v>
      </c>
      <c r="J14" s="191">
        <f t="shared" si="8"/>
        <v>1038.4881274954071</v>
      </c>
      <c r="K14" s="191">
        <f t="shared" si="8"/>
        <v>0</v>
      </c>
      <c r="L14" s="191">
        <f t="shared" si="8"/>
        <v>0</v>
      </c>
      <c r="M14" s="191">
        <f t="shared" si="8"/>
        <v>0</v>
      </c>
      <c r="N14" s="191">
        <f t="shared" si="8"/>
        <v>0</v>
      </c>
    </row>
    <row r="15" spans="1:14" x14ac:dyDescent="0.3">
      <c r="B15" s="195">
        <v>2</v>
      </c>
      <c r="C15" s="88" t="s">
        <v>190</v>
      </c>
      <c r="D15" s="214">
        <f t="shared" si="1"/>
        <v>3782.6261936147525</v>
      </c>
      <c r="E15" s="15"/>
      <c r="G15" s="191">
        <f t="shared" ref="G15:N15" si="9">G40/G$51*G$26</f>
        <v>0</v>
      </c>
      <c r="H15" s="191">
        <f t="shared" si="9"/>
        <v>3782.6261936147525</v>
      </c>
      <c r="I15" s="191">
        <f t="shared" si="9"/>
        <v>0</v>
      </c>
      <c r="J15" s="191">
        <f t="shared" si="9"/>
        <v>0</v>
      </c>
      <c r="K15" s="191">
        <f t="shared" si="9"/>
        <v>0</v>
      </c>
      <c r="L15" s="191">
        <f t="shared" si="9"/>
        <v>0</v>
      </c>
      <c r="M15" s="191">
        <f t="shared" si="9"/>
        <v>0</v>
      </c>
      <c r="N15" s="191">
        <f t="shared" si="9"/>
        <v>0</v>
      </c>
    </row>
    <row r="16" spans="1:14" x14ac:dyDescent="0.3">
      <c r="B16" s="195">
        <v>2</v>
      </c>
      <c r="C16" s="88" t="s">
        <v>191</v>
      </c>
      <c r="D16" s="214">
        <f t="shared" si="1"/>
        <v>5066.6303201933406</v>
      </c>
      <c r="E16" s="15"/>
      <c r="G16" s="191">
        <f t="shared" ref="G16:N16" si="10">G41/G$51*G$26</f>
        <v>0</v>
      </c>
      <c r="H16" s="191">
        <f t="shared" si="10"/>
        <v>5066.6303201933406</v>
      </c>
      <c r="I16" s="191">
        <f t="shared" si="10"/>
        <v>0</v>
      </c>
      <c r="J16" s="191">
        <f t="shared" si="10"/>
        <v>0</v>
      </c>
      <c r="K16" s="191">
        <f t="shared" si="10"/>
        <v>0</v>
      </c>
      <c r="L16" s="191">
        <f t="shared" si="10"/>
        <v>0</v>
      </c>
      <c r="M16" s="191">
        <f t="shared" si="10"/>
        <v>0</v>
      </c>
      <c r="N16" s="191">
        <f t="shared" si="10"/>
        <v>0</v>
      </c>
    </row>
    <row r="17" spans="2:14" x14ac:dyDescent="0.3">
      <c r="B17" s="195" t="s">
        <v>203</v>
      </c>
      <c r="C17" s="88" t="s">
        <v>192</v>
      </c>
      <c r="D17" s="214">
        <f t="shared" si="1"/>
        <v>4182.5808070718667</v>
      </c>
      <c r="E17" s="15"/>
      <c r="G17" s="191">
        <f t="shared" ref="G17:N17" si="11">G42/G$51*G$26</f>
        <v>0</v>
      </c>
      <c r="H17" s="191">
        <f t="shared" si="11"/>
        <v>0</v>
      </c>
      <c r="I17" s="191">
        <f t="shared" si="11"/>
        <v>0</v>
      </c>
      <c r="J17" s="191">
        <f t="shared" si="11"/>
        <v>0</v>
      </c>
      <c r="K17" s="191">
        <f t="shared" si="11"/>
        <v>0</v>
      </c>
      <c r="L17" s="191">
        <f t="shared" si="11"/>
        <v>2367.9249434043763</v>
      </c>
      <c r="M17" s="191">
        <f t="shared" si="11"/>
        <v>0</v>
      </c>
      <c r="N17" s="191">
        <f t="shared" si="11"/>
        <v>1814.6558636674906</v>
      </c>
    </row>
    <row r="18" spans="2:14" x14ac:dyDescent="0.3">
      <c r="B18" s="195">
        <v>2</v>
      </c>
      <c r="C18" s="88" t="s">
        <v>193</v>
      </c>
      <c r="D18" s="214">
        <f t="shared" si="1"/>
        <v>5100.3097602049502</v>
      </c>
      <c r="E18" s="203"/>
      <c r="G18" s="191">
        <f t="shared" ref="G18:N18" si="12">G43/G$51*G$26</f>
        <v>0</v>
      </c>
      <c r="H18" s="191">
        <f t="shared" si="12"/>
        <v>5100.3097602049502</v>
      </c>
      <c r="I18" s="191">
        <f t="shared" si="12"/>
        <v>0</v>
      </c>
      <c r="J18" s="191">
        <f t="shared" si="12"/>
        <v>0</v>
      </c>
      <c r="K18" s="191">
        <f t="shared" si="12"/>
        <v>0</v>
      </c>
      <c r="L18" s="191">
        <f t="shared" si="12"/>
        <v>0</v>
      </c>
      <c r="M18" s="191">
        <f t="shared" si="12"/>
        <v>0</v>
      </c>
      <c r="N18" s="191">
        <f t="shared" si="12"/>
        <v>0</v>
      </c>
    </row>
    <row r="19" spans="2:14" x14ac:dyDescent="0.3">
      <c r="B19" s="195">
        <v>2</v>
      </c>
      <c r="C19" s="88" t="s">
        <v>194</v>
      </c>
      <c r="D19" s="214">
        <f t="shared" si="1"/>
        <v>2352.590631024656</v>
      </c>
      <c r="E19" s="15"/>
      <c r="G19" s="191">
        <f t="shared" ref="G19:N19" si="13">G44/G$51*G$26</f>
        <v>0</v>
      </c>
      <c r="H19" s="191">
        <f t="shared" si="13"/>
        <v>2352.590631024656</v>
      </c>
      <c r="I19" s="191">
        <f t="shared" si="13"/>
        <v>0</v>
      </c>
      <c r="J19" s="191">
        <f t="shared" si="13"/>
        <v>0</v>
      </c>
      <c r="K19" s="191">
        <f t="shared" si="13"/>
        <v>0</v>
      </c>
      <c r="L19" s="191">
        <f t="shared" si="13"/>
        <v>0</v>
      </c>
      <c r="M19" s="191">
        <f t="shared" si="13"/>
        <v>0</v>
      </c>
      <c r="N19" s="191">
        <f t="shared" si="13"/>
        <v>0</v>
      </c>
    </row>
    <row r="20" spans="2:14" x14ac:dyDescent="0.3">
      <c r="B20" s="195">
        <v>2</v>
      </c>
      <c r="C20" s="88" t="s">
        <v>195</v>
      </c>
      <c r="D20" s="214">
        <f t="shared" si="1"/>
        <v>2194.0683735719463</v>
      </c>
      <c r="E20" s="15"/>
      <c r="G20" s="191">
        <f t="shared" ref="G20:N20" si="14">G45/G$51*G$26</f>
        <v>0</v>
      </c>
      <c r="H20" s="191">
        <f t="shared" si="14"/>
        <v>2194.0683735719463</v>
      </c>
      <c r="I20" s="191">
        <f t="shared" si="14"/>
        <v>0</v>
      </c>
      <c r="J20" s="191">
        <f t="shared" si="14"/>
        <v>0</v>
      </c>
      <c r="K20" s="191">
        <f t="shared" si="14"/>
        <v>0</v>
      </c>
      <c r="L20" s="191">
        <f t="shared" si="14"/>
        <v>0</v>
      </c>
      <c r="M20" s="191">
        <f t="shared" si="14"/>
        <v>0</v>
      </c>
      <c r="N20" s="191">
        <f t="shared" si="14"/>
        <v>0</v>
      </c>
    </row>
    <row r="21" spans="2:14" x14ac:dyDescent="0.3">
      <c r="B21" s="195">
        <v>7</v>
      </c>
      <c r="C21" s="88" t="s">
        <v>196</v>
      </c>
      <c r="D21" s="214">
        <f t="shared" si="1"/>
        <v>2151.1157678441864</v>
      </c>
      <c r="E21" s="15"/>
      <c r="G21" s="191">
        <f t="shared" ref="G21:N21" si="15">G46/G$51*G$26</f>
        <v>0</v>
      </c>
      <c r="H21" s="191">
        <f t="shared" si="15"/>
        <v>0</v>
      </c>
      <c r="I21" s="191">
        <f t="shared" si="15"/>
        <v>0</v>
      </c>
      <c r="J21" s="191">
        <f t="shared" si="15"/>
        <v>0</v>
      </c>
      <c r="K21" s="191">
        <f t="shared" si="15"/>
        <v>0</v>
      </c>
      <c r="L21" s="191">
        <f t="shared" si="15"/>
        <v>0</v>
      </c>
      <c r="M21" s="191">
        <f t="shared" si="15"/>
        <v>2151.1157678441864</v>
      </c>
      <c r="N21" s="191">
        <f t="shared" si="15"/>
        <v>0</v>
      </c>
    </row>
    <row r="22" spans="2:14" x14ac:dyDescent="0.3">
      <c r="B22" s="195">
        <v>7</v>
      </c>
      <c r="C22" s="88" t="s">
        <v>197</v>
      </c>
      <c r="D22" s="214">
        <f t="shared" si="1"/>
        <v>239.2677907247076</v>
      </c>
      <c r="E22" s="15"/>
      <c r="G22" s="191">
        <f t="shared" ref="G22:N22" si="16">G47/G$51*G$26</f>
        <v>0</v>
      </c>
      <c r="H22" s="191">
        <f t="shared" si="16"/>
        <v>0</v>
      </c>
      <c r="I22" s="191">
        <f t="shared" si="16"/>
        <v>0</v>
      </c>
      <c r="J22" s="191">
        <f t="shared" si="16"/>
        <v>0</v>
      </c>
      <c r="K22" s="191">
        <f t="shared" si="16"/>
        <v>0</v>
      </c>
      <c r="L22" s="191">
        <f t="shared" si="16"/>
        <v>0</v>
      </c>
      <c r="M22" s="191">
        <f t="shared" si="16"/>
        <v>239.2677907247076</v>
      </c>
      <c r="N22" s="191">
        <f t="shared" si="16"/>
        <v>0</v>
      </c>
    </row>
    <row r="23" spans="2:14" x14ac:dyDescent="0.3">
      <c r="B23" s="195" t="s">
        <v>204</v>
      </c>
      <c r="C23" s="88" t="s">
        <v>198</v>
      </c>
      <c r="D23" s="214">
        <f t="shared" si="1"/>
        <v>7465.4441995460584</v>
      </c>
      <c r="E23" s="15"/>
      <c r="G23" s="191">
        <f>G48/G$51*G$26</f>
        <v>5528.4052104089878</v>
      </c>
      <c r="H23" s="191">
        <f t="shared" ref="H23:N23" si="17">H48/H$51*H$26</f>
        <v>0</v>
      </c>
      <c r="I23" s="191">
        <f t="shared" si="17"/>
        <v>0</v>
      </c>
      <c r="J23" s="191">
        <f t="shared" si="17"/>
        <v>0</v>
      </c>
      <c r="K23" s="191">
        <f t="shared" si="17"/>
        <v>0</v>
      </c>
      <c r="L23" s="191">
        <f t="shared" si="17"/>
        <v>0</v>
      </c>
      <c r="M23" s="191">
        <f t="shared" si="17"/>
        <v>1937.0389891370703</v>
      </c>
      <c r="N23" s="191">
        <f t="shared" si="17"/>
        <v>0</v>
      </c>
    </row>
    <row r="24" spans="2:14" x14ac:dyDescent="0.3">
      <c r="B24" s="195">
        <v>1</v>
      </c>
      <c r="C24" s="88" t="s">
        <v>199</v>
      </c>
      <c r="D24" s="214">
        <f t="shared" si="1"/>
        <v>7005.1732509531348</v>
      </c>
      <c r="E24" s="15"/>
      <c r="G24" s="191">
        <f t="shared" ref="G24:N24" si="18">G49/G$51*G$26</f>
        <v>7005.1732509531348</v>
      </c>
      <c r="H24" s="191">
        <f t="shared" si="18"/>
        <v>0</v>
      </c>
      <c r="I24" s="191">
        <f t="shared" si="18"/>
        <v>0</v>
      </c>
      <c r="J24" s="191">
        <f t="shared" si="18"/>
        <v>0</v>
      </c>
      <c r="K24" s="191">
        <f t="shared" si="18"/>
        <v>0</v>
      </c>
      <c r="L24" s="191">
        <f t="shared" si="18"/>
        <v>0</v>
      </c>
      <c r="M24" s="191">
        <f t="shared" si="18"/>
        <v>0</v>
      </c>
      <c r="N24" s="191">
        <f t="shared" si="18"/>
        <v>0</v>
      </c>
    </row>
    <row r="25" spans="2:14" ht="15" thickBot="1" x14ac:dyDescent="0.35">
      <c r="B25" s="196">
        <v>1</v>
      </c>
      <c r="C25" s="82" t="s">
        <v>200</v>
      </c>
      <c r="D25" s="215">
        <f t="shared" si="1"/>
        <v>5968.3203014493929</v>
      </c>
      <c r="E25" s="15"/>
      <c r="G25" s="192">
        <f t="shared" ref="G25:N25" si="19">G50/G$51*G$26</f>
        <v>5968.3203014493929</v>
      </c>
      <c r="H25" s="192">
        <f t="shared" si="19"/>
        <v>0</v>
      </c>
      <c r="I25" s="192">
        <f t="shared" si="19"/>
        <v>0</v>
      </c>
      <c r="J25" s="192">
        <f t="shared" si="19"/>
        <v>0</v>
      </c>
      <c r="K25" s="192">
        <f t="shared" si="19"/>
        <v>0</v>
      </c>
      <c r="L25" s="192">
        <f t="shared" si="19"/>
        <v>0</v>
      </c>
      <c r="M25" s="192">
        <f t="shared" si="19"/>
        <v>0</v>
      </c>
      <c r="N25" s="192">
        <f t="shared" si="19"/>
        <v>0</v>
      </c>
    </row>
    <row r="26" spans="2:14" x14ac:dyDescent="0.3">
      <c r="B26" s="84"/>
      <c r="C26" s="202" t="s">
        <v>141</v>
      </c>
      <c r="D26" s="176">
        <f>SUM(D7:D25)</f>
        <v>64923.49195193169</v>
      </c>
      <c r="E26" s="145"/>
      <c r="F26" s="202" t="s">
        <v>141</v>
      </c>
      <c r="G26" s="176">
        <f t="array" ref="G26:N26">TRANSPOSE('1.2.Anuities total'!C5:C12)</f>
        <v>18501.898762811514</v>
      </c>
      <c r="H26" s="176">
        <v>22314.950600159173</v>
      </c>
      <c r="I26" s="176">
        <v>9399.8192949425738</v>
      </c>
      <c r="J26" s="176">
        <v>4276.1328957643491</v>
      </c>
      <c r="K26" s="176">
        <v>821.97111676778979</v>
      </c>
      <c r="L26" s="176">
        <v>2367.9249434043763</v>
      </c>
      <c r="M26" s="176">
        <v>4327.4225477059645</v>
      </c>
      <c r="N26" s="176">
        <v>2913.3717903759466</v>
      </c>
    </row>
    <row r="29" spans="2:14" x14ac:dyDescent="0.3">
      <c r="B29" s="152" t="s">
        <v>273</v>
      </c>
      <c r="C29" s="120"/>
      <c r="D29" s="120"/>
      <c r="E29" s="120"/>
      <c r="F29" s="120"/>
      <c r="G29" s="120"/>
      <c r="H29" s="120"/>
      <c r="I29" s="120"/>
      <c r="J29" s="120"/>
      <c r="K29" s="120"/>
      <c r="L29" s="120"/>
      <c r="M29" s="120"/>
      <c r="N29" s="120"/>
    </row>
    <row r="30" spans="2:14" x14ac:dyDescent="0.3">
      <c r="B30" s="84"/>
      <c r="C30" s="84"/>
      <c r="D30" s="84"/>
      <c r="F30" s="84"/>
      <c r="G30" s="84"/>
      <c r="H30" s="84"/>
      <c r="I30" s="84"/>
      <c r="J30" s="84"/>
      <c r="K30" s="84"/>
      <c r="L30" s="84"/>
      <c r="M30" s="84"/>
      <c r="N30" s="84"/>
    </row>
    <row r="31" spans="2:14" ht="15" thickBot="1" x14ac:dyDescent="0.35">
      <c r="B31" s="86" t="s">
        <v>158</v>
      </c>
      <c r="C31" s="86" t="s">
        <v>181</v>
      </c>
      <c r="D31" s="86" t="s">
        <v>274</v>
      </c>
      <c r="E31" s="197"/>
      <c r="F31" s="84"/>
      <c r="G31" s="201" t="s">
        <v>223</v>
      </c>
      <c r="H31" s="201" t="s">
        <v>224</v>
      </c>
      <c r="I31" s="201" t="s">
        <v>225</v>
      </c>
      <c r="J31" s="201" t="s">
        <v>226</v>
      </c>
      <c r="K31" s="201" t="s">
        <v>227</v>
      </c>
      <c r="L31" s="201" t="s">
        <v>228</v>
      </c>
      <c r="M31" s="201" t="s">
        <v>229</v>
      </c>
      <c r="N31" s="201" t="s">
        <v>230</v>
      </c>
    </row>
    <row r="32" spans="2:14" x14ac:dyDescent="0.3">
      <c r="B32" s="151">
        <v>3</v>
      </c>
      <c r="C32" s="87" t="s">
        <v>182</v>
      </c>
      <c r="D32" s="204">
        <f>SUM(G32:N32)</f>
        <v>57.743000000000002</v>
      </c>
      <c r="E32" s="15"/>
      <c r="F32" s="84"/>
      <c r="G32" s="187"/>
      <c r="H32" s="187"/>
      <c r="I32" s="187">
        <f>RNT!H114</f>
        <v>57.743000000000002</v>
      </c>
      <c r="J32" s="187"/>
      <c r="K32" s="187"/>
      <c r="L32" s="187"/>
      <c r="M32" s="187"/>
      <c r="N32" s="187"/>
    </row>
    <row r="33" spans="2:14" x14ac:dyDescent="0.3">
      <c r="B33" s="195" t="s">
        <v>201</v>
      </c>
      <c r="C33" s="88" t="s">
        <v>183</v>
      </c>
      <c r="D33" s="205">
        <f t="shared" ref="D33:D50" si="20">SUM(G33:N33)</f>
        <v>217.11699999999999</v>
      </c>
      <c r="E33" s="203"/>
      <c r="F33" s="84"/>
      <c r="G33" s="7"/>
      <c r="H33" s="7"/>
      <c r="I33" s="7"/>
      <c r="J33" s="7"/>
      <c r="K33" s="7">
        <f>RNT!H138</f>
        <v>188.327</v>
      </c>
      <c r="L33" s="7"/>
      <c r="M33" s="7"/>
      <c r="N33" s="208">
        <f>RNT!H183</f>
        <v>28.79</v>
      </c>
    </row>
    <row r="34" spans="2:14" x14ac:dyDescent="0.3">
      <c r="B34" s="195">
        <v>3</v>
      </c>
      <c r="C34" s="88" t="s">
        <v>184</v>
      </c>
      <c r="D34" s="205">
        <f t="shared" si="20"/>
        <v>85.395999999999987</v>
      </c>
      <c r="E34" s="15"/>
      <c r="F34" s="84"/>
      <c r="G34" s="7"/>
      <c r="H34" s="7"/>
      <c r="I34" s="7">
        <f>RNT!H109</f>
        <v>85.395999999999987</v>
      </c>
      <c r="J34" s="7"/>
      <c r="K34" s="7"/>
      <c r="L34" s="7"/>
      <c r="M34" s="7"/>
      <c r="N34" s="7"/>
    </row>
    <row r="35" spans="2:14" x14ac:dyDescent="0.3">
      <c r="B35" s="195">
        <v>3</v>
      </c>
      <c r="C35" s="88" t="s">
        <v>185</v>
      </c>
      <c r="D35" s="205">
        <f t="shared" si="20"/>
        <v>5.0599999999999996</v>
      </c>
      <c r="E35" s="15"/>
      <c r="F35" s="84"/>
      <c r="G35" s="7"/>
      <c r="H35" s="7"/>
      <c r="I35" s="7">
        <f>RNT!H118</f>
        <v>5.0599999999999996</v>
      </c>
      <c r="J35" s="7"/>
      <c r="K35" s="7"/>
      <c r="L35" s="7"/>
      <c r="M35" s="7"/>
      <c r="N35" s="7"/>
    </row>
    <row r="36" spans="2:14" x14ac:dyDescent="0.3">
      <c r="B36" s="195">
        <v>3</v>
      </c>
      <c r="C36" s="88" t="s">
        <v>186</v>
      </c>
      <c r="D36" s="205">
        <f t="shared" si="20"/>
        <v>77.573999999999998</v>
      </c>
      <c r="E36" s="15"/>
      <c r="F36" s="84"/>
      <c r="G36" s="7"/>
      <c r="H36" s="7"/>
      <c r="I36" s="7">
        <f>RNT!H102</f>
        <v>77.573999999999998</v>
      </c>
      <c r="J36" s="7"/>
      <c r="K36" s="7"/>
      <c r="L36" s="7"/>
      <c r="M36" s="7"/>
      <c r="N36" s="7"/>
    </row>
    <row r="37" spans="2:14" x14ac:dyDescent="0.3">
      <c r="B37" s="195">
        <v>4</v>
      </c>
      <c r="C37" s="88" t="s">
        <v>187</v>
      </c>
      <c r="D37" s="205">
        <f t="shared" si="20"/>
        <v>51.468000000000004</v>
      </c>
      <c r="E37" s="15"/>
      <c r="F37" s="84"/>
      <c r="G37" s="7"/>
      <c r="H37" s="7"/>
      <c r="I37" s="7"/>
      <c r="J37" s="7">
        <f>RNT!H127</f>
        <v>51.468000000000004</v>
      </c>
      <c r="K37" s="7"/>
      <c r="L37" s="7"/>
      <c r="M37" s="7"/>
      <c r="N37" s="7"/>
    </row>
    <row r="38" spans="2:14" x14ac:dyDescent="0.3">
      <c r="B38" s="195">
        <v>4</v>
      </c>
      <c r="C38" s="88" t="s">
        <v>188</v>
      </c>
      <c r="D38" s="205">
        <f t="shared" si="20"/>
        <v>20.238000000000003</v>
      </c>
      <c r="E38" s="15"/>
      <c r="F38" s="84"/>
      <c r="G38" s="7"/>
      <c r="H38" s="7"/>
      <c r="I38" s="7"/>
      <c r="J38" s="7">
        <f>RNT!H131</f>
        <v>20.238000000000003</v>
      </c>
      <c r="K38" s="7"/>
      <c r="L38" s="7"/>
      <c r="M38" s="7"/>
      <c r="N38" s="7"/>
    </row>
    <row r="39" spans="2:14" x14ac:dyDescent="0.3">
      <c r="B39" s="195" t="s">
        <v>202</v>
      </c>
      <c r="C39" s="88" t="s">
        <v>189</v>
      </c>
      <c r="D39" s="205">
        <f t="shared" si="20"/>
        <v>81.393000000000001</v>
      </c>
      <c r="E39" s="15"/>
      <c r="F39" s="84"/>
      <c r="G39" s="7"/>
      <c r="H39" s="7">
        <f>RNT!H66</f>
        <v>58.393000000000001</v>
      </c>
      <c r="I39" s="7"/>
      <c r="J39" s="7">
        <f>+RNT!H123</f>
        <v>23</v>
      </c>
      <c r="K39" s="7"/>
      <c r="L39" s="7"/>
      <c r="M39" s="7"/>
      <c r="N39" s="7"/>
    </row>
    <row r="40" spans="2:14" x14ac:dyDescent="0.3">
      <c r="B40" s="195">
        <v>2</v>
      </c>
      <c r="C40" s="88" t="s">
        <v>190</v>
      </c>
      <c r="D40" s="205">
        <f t="shared" si="20"/>
        <v>57.841000000000001</v>
      </c>
      <c r="E40" s="15"/>
      <c r="F40" s="84"/>
      <c r="G40" s="7"/>
      <c r="H40" s="7">
        <f>+RNT!H75+RNT!H92</f>
        <v>57.841000000000001</v>
      </c>
      <c r="I40" s="7"/>
      <c r="J40" s="7"/>
      <c r="K40" s="7"/>
      <c r="L40" s="7"/>
      <c r="M40" s="7"/>
      <c r="N40" s="7"/>
    </row>
    <row r="41" spans="2:14" x14ac:dyDescent="0.3">
      <c r="B41" s="195">
        <v>2</v>
      </c>
      <c r="C41" s="88" t="s">
        <v>191</v>
      </c>
      <c r="D41" s="205">
        <f t="shared" si="20"/>
        <v>77.475000000000009</v>
      </c>
      <c r="E41" s="15"/>
      <c r="F41" s="84"/>
      <c r="G41" s="7"/>
      <c r="H41" s="7">
        <f>+RNT!H58</f>
        <v>77.475000000000009</v>
      </c>
      <c r="I41" s="7"/>
      <c r="J41" s="7"/>
      <c r="K41" s="7"/>
      <c r="L41" s="7"/>
      <c r="M41" s="7"/>
      <c r="N41" s="7"/>
    </row>
    <row r="42" spans="2:14" x14ac:dyDescent="0.3">
      <c r="B42" s="195" t="s">
        <v>203</v>
      </c>
      <c r="C42" s="88" t="s">
        <v>192</v>
      </c>
      <c r="D42" s="205">
        <f t="shared" si="20"/>
        <v>123.67399999999999</v>
      </c>
      <c r="E42" s="15"/>
      <c r="F42" s="84"/>
      <c r="G42" s="7"/>
      <c r="H42" s="7"/>
      <c r="I42" s="7"/>
      <c r="J42" s="7"/>
      <c r="K42" s="7"/>
      <c r="L42" s="7">
        <f>+RNT!H153</f>
        <v>76.123999999999995</v>
      </c>
      <c r="M42" s="7"/>
      <c r="N42" s="7">
        <f>RNT!H179</f>
        <v>47.55</v>
      </c>
    </row>
    <row r="43" spans="2:14" x14ac:dyDescent="0.3">
      <c r="B43" s="195">
        <v>2</v>
      </c>
      <c r="C43" s="88" t="s">
        <v>193</v>
      </c>
      <c r="D43" s="205">
        <f t="shared" si="20"/>
        <v>77.989999999999995</v>
      </c>
      <c r="E43" s="203"/>
      <c r="F43" s="84"/>
      <c r="G43" s="7"/>
      <c r="H43" s="7">
        <f>+RNT!H50</f>
        <v>77.989999999999995</v>
      </c>
      <c r="I43" s="7"/>
      <c r="J43" s="7"/>
      <c r="K43" s="7"/>
      <c r="L43" s="7"/>
      <c r="M43" s="7"/>
      <c r="N43" s="7"/>
    </row>
    <row r="44" spans="2:14" x14ac:dyDescent="0.3">
      <c r="B44" s="195">
        <v>2</v>
      </c>
      <c r="C44" s="88" t="s">
        <v>194</v>
      </c>
      <c r="D44" s="205">
        <f t="shared" si="20"/>
        <v>35.974000000000004</v>
      </c>
      <c r="E44" s="15"/>
      <c r="F44" s="84"/>
      <c r="G44" s="7"/>
      <c r="H44" s="7">
        <f>+RNT!H83</f>
        <v>35.974000000000004</v>
      </c>
      <c r="I44" s="7"/>
      <c r="J44" s="7"/>
      <c r="K44" s="7"/>
      <c r="L44" s="7"/>
      <c r="M44" s="7"/>
      <c r="N44" s="7"/>
    </row>
    <row r="45" spans="2:14" x14ac:dyDescent="0.3">
      <c r="B45" s="195">
        <v>2</v>
      </c>
      <c r="C45" s="88" t="s">
        <v>195</v>
      </c>
      <c r="D45" s="205">
        <f t="shared" si="20"/>
        <v>33.549999999999997</v>
      </c>
      <c r="E45" s="15"/>
      <c r="F45" s="84"/>
      <c r="G45" s="7"/>
      <c r="H45" s="7">
        <f>+RNT!H81+RNT!H90</f>
        <v>33.549999999999997</v>
      </c>
      <c r="I45" s="7"/>
      <c r="J45" s="7"/>
      <c r="K45" s="7"/>
      <c r="L45" s="7"/>
      <c r="M45" s="7"/>
      <c r="N45" s="7"/>
    </row>
    <row r="46" spans="2:14" x14ac:dyDescent="0.3">
      <c r="B46" s="195">
        <v>7</v>
      </c>
      <c r="C46" s="88" t="s">
        <v>196</v>
      </c>
      <c r="D46" s="205">
        <f t="shared" si="20"/>
        <v>45.941000000000003</v>
      </c>
      <c r="E46" s="15"/>
      <c r="F46" s="84"/>
      <c r="G46" s="7"/>
      <c r="H46" s="7"/>
      <c r="I46" s="7"/>
      <c r="J46" s="7"/>
      <c r="K46" s="7"/>
      <c r="L46" s="7"/>
      <c r="M46" s="7">
        <f>+RNT!H167</f>
        <v>45.941000000000003</v>
      </c>
      <c r="N46" s="7"/>
    </row>
    <row r="47" spans="2:14" x14ac:dyDescent="0.3">
      <c r="B47" s="195">
        <v>7</v>
      </c>
      <c r="C47" s="88" t="s">
        <v>197</v>
      </c>
      <c r="D47" s="205">
        <f t="shared" si="20"/>
        <v>5.1099999999999994</v>
      </c>
      <c r="E47" s="15"/>
      <c r="F47" s="84"/>
      <c r="G47" s="7"/>
      <c r="H47" s="7"/>
      <c r="I47" s="7"/>
      <c r="J47" s="7"/>
      <c r="K47" s="7"/>
      <c r="L47" s="7"/>
      <c r="M47" s="7">
        <f>+RNT!H172</f>
        <v>5.1099999999999994</v>
      </c>
      <c r="N47" s="7"/>
    </row>
    <row r="48" spans="2:14" x14ac:dyDescent="0.3">
      <c r="B48" s="195" t="s">
        <v>204</v>
      </c>
      <c r="C48" s="88" t="s">
        <v>198</v>
      </c>
      <c r="D48" s="205">
        <f t="shared" si="20"/>
        <v>124.952</v>
      </c>
      <c r="E48" s="15"/>
      <c r="F48" s="84"/>
      <c r="G48" s="7">
        <f>RNT!H15</f>
        <v>83.582999999999998</v>
      </c>
      <c r="H48" s="7"/>
      <c r="I48" s="7"/>
      <c r="J48" s="7"/>
      <c r="K48" s="7"/>
      <c r="L48" s="7"/>
      <c r="M48" s="7">
        <f>+RNT!H170</f>
        <v>41.369</v>
      </c>
      <c r="N48" s="7"/>
    </row>
    <row r="49" spans="2:14" x14ac:dyDescent="0.3">
      <c r="B49" s="195">
        <v>1</v>
      </c>
      <c r="C49" s="88" t="s">
        <v>199</v>
      </c>
      <c r="D49" s="205">
        <f t="shared" si="20"/>
        <v>105.91000000000001</v>
      </c>
      <c r="E49" s="15"/>
      <c r="F49" s="84"/>
      <c r="G49" s="7">
        <f>+RNT!H28</f>
        <v>105.91000000000001</v>
      </c>
      <c r="H49" s="7"/>
      <c r="I49" s="7"/>
      <c r="J49" s="7"/>
      <c r="K49" s="7"/>
      <c r="L49" s="7"/>
      <c r="M49" s="7"/>
      <c r="N49" s="7"/>
    </row>
    <row r="50" spans="2:14" ht="15" thickBot="1" x14ac:dyDescent="0.35">
      <c r="B50" s="196">
        <v>1</v>
      </c>
      <c r="C50" s="82" t="s">
        <v>200</v>
      </c>
      <c r="D50" s="206">
        <f t="shared" si="20"/>
        <v>90.234000000000009</v>
      </c>
      <c r="E50" s="15"/>
      <c r="F50" s="84"/>
      <c r="G50" s="8">
        <f>+RNT!H21</f>
        <v>90.234000000000009</v>
      </c>
      <c r="H50" s="8"/>
      <c r="I50" s="8"/>
      <c r="J50" s="8"/>
      <c r="K50" s="8"/>
      <c r="L50" s="8"/>
      <c r="M50" s="8"/>
      <c r="N50" s="8"/>
    </row>
    <row r="51" spans="2:14" x14ac:dyDescent="0.3">
      <c r="B51" s="84"/>
      <c r="C51" s="202" t="s">
        <v>141</v>
      </c>
      <c r="D51" s="207">
        <f>SUM(D32:D50)</f>
        <v>1374.6399999999999</v>
      </c>
      <c r="E51" s="145"/>
      <c r="F51" s="202" t="s">
        <v>141</v>
      </c>
      <c r="G51" s="176">
        <f>SUM(G32:G50)</f>
        <v>279.72699999999998</v>
      </c>
      <c r="H51" s="176">
        <f t="shared" ref="H51:N51" si="21">SUM(H32:H50)</f>
        <v>341.22300000000001</v>
      </c>
      <c r="I51" s="176">
        <f t="shared" si="21"/>
        <v>225.77299999999997</v>
      </c>
      <c r="J51" s="176">
        <f t="shared" si="21"/>
        <v>94.706000000000003</v>
      </c>
      <c r="K51" s="176">
        <f t="shared" si="21"/>
        <v>188.327</v>
      </c>
      <c r="L51" s="176">
        <f t="shared" si="21"/>
        <v>76.123999999999995</v>
      </c>
      <c r="M51" s="176">
        <f t="shared" si="21"/>
        <v>92.42</v>
      </c>
      <c r="N51" s="176">
        <f t="shared" si="21"/>
        <v>76.34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D6" sqref="D6"/>
    </sheetView>
  </sheetViews>
  <sheetFormatPr defaultRowHeight="14.4" x14ac:dyDescent="0.3"/>
  <cols>
    <col min="3" max="3" width="9.5546875" bestFit="1" customWidth="1"/>
    <col min="4" max="4" width="9.33203125" bestFit="1" customWidth="1"/>
    <col min="5" max="5" width="11.109375" bestFit="1" customWidth="1"/>
    <col min="6" max="6" width="12.77734375" bestFit="1" customWidth="1"/>
    <col min="8" max="17" width="10.77734375" customWidth="1"/>
  </cols>
  <sheetData>
    <row r="1" spans="1:17" x14ac:dyDescent="0.3">
      <c r="A1" s="145" t="s">
        <v>255</v>
      </c>
    </row>
    <row r="2" spans="1:17" x14ac:dyDescent="0.3">
      <c r="H2" s="161" t="s">
        <v>262</v>
      </c>
      <c r="I2" s="119"/>
      <c r="J2" s="119"/>
      <c r="K2" s="119"/>
      <c r="L2" s="119"/>
      <c r="M2" s="119"/>
      <c r="N2" s="119"/>
      <c r="O2" s="119"/>
      <c r="P2" s="119"/>
      <c r="Q2" s="119"/>
    </row>
    <row r="3" spans="1:17" x14ac:dyDescent="0.3">
      <c r="B3" s="197" t="s">
        <v>158</v>
      </c>
      <c r="C3" s="197" t="s">
        <v>181</v>
      </c>
      <c r="D3" s="145" t="s">
        <v>256</v>
      </c>
      <c r="E3" s="145" t="s">
        <v>258</v>
      </c>
      <c r="F3" s="145" t="s">
        <v>259</v>
      </c>
      <c r="H3" s="145" t="s">
        <v>263</v>
      </c>
      <c r="I3" s="145" t="s">
        <v>264</v>
      </c>
      <c r="J3" s="145" t="s">
        <v>265</v>
      </c>
      <c r="K3" s="145" t="s">
        <v>266</v>
      </c>
      <c r="L3" s="145" t="s">
        <v>267</v>
      </c>
      <c r="M3" s="145" t="s">
        <v>268</v>
      </c>
      <c r="N3" s="145" t="s">
        <v>269</v>
      </c>
      <c r="O3" s="145" t="s">
        <v>270</v>
      </c>
      <c r="P3" s="145" t="s">
        <v>271</v>
      </c>
      <c r="Q3" s="145" t="s">
        <v>194</v>
      </c>
    </row>
    <row r="4" spans="1:17" s="84" customFormat="1" ht="15" thickBot="1" x14ac:dyDescent="0.35">
      <c r="B4" s="198"/>
      <c r="C4" s="198"/>
      <c r="D4" s="198" t="s">
        <v>257</v>
      </c>
      <c r="E4" s="198" t="s">
        <v>260</v>
      </c>
      <c r="F4" s="198" t="s">
        <v>261</v>
      </c>
      <c r="G4" s="199"/>
      <c r="H4" s="199"/>
      <c r="I4" s="199"/>
      <c r="J4" s="199"/>
      <c r="K4" s="199"/>
      <c r="L4" s="199"/>
      <c r="M4" s="199"/>
      <c r="N4" s="199"/>
      <c r="O4" s="199"/>
      <c r="P4" s="199"/>
      <c r="Q4" s="199"/>
    </row>
    <row r="5" spans="1:17" x14ac:dyDescent="0.3">
      <c r="B5" s="151">
        <v>3</v>
      </c>
      <c r="C5" s="87" t="s">
        <v>182</v>
      </c>
      <c r="D5" s="142">
        <f>'1.3.Anuities &amp; Distances'!D7</f>
        <v>2404.0685358650908</v>
      </c>
      <c r="E5" s="142">
        <f>'Gas Flow'!H5</f>
        <v>109560.54339311449</v>
      </c>
      <c r="F5" s="209">
        <f>IF(E5=0,0,D5/E5)</f>
        <v>2.1942831437400286E-2</v>
      </c>
      <c r="G5" s="87"/>
      <c r="H5" s="209">
        <f>$F5</f>
        <v>2.1942831437400286E-2</v>
      </c>
      <c r="I5" s="87">
        <f t="shared" ref="I5:Q20" si="0">$F5</f>
        <v>2.1942831437400286E-2</v>
      </c>
      <c r="J5" s="87">
        <f t="shared" si="0"/>
        <v>2.1942831437400286E-2</v>
      </c>
      <c r="K5" s="87">
        <f t="shared" si="0"/>
        <v>2.1942831437400286E-2</v>
      </c>
      <c r="L5" s="87"/>
      <c r="M5" s="87"/>
      <c r="N5" s="87"/>
      <c r="O5" s="87"/>
      <c r="P5" s="87"/>
      <c r="Q5" s="87"/>
    </row>
    <row r="6" spans="1:17" x14ac:dyDescent="0.3">
      <c r="B6" s="195" t="s">
        <v>201</v>
      </c>
      <c r="C6" s="88" t="s">
        <v>183</v>
      </c>
      <c r="D6" s="143">
        <f>'1.3.Anuities &amp; Distances'!D8</f>
        <v>1920.6870434762454</v>
      </c>
      <c r="E6" s="143">
        <f>'Gas Flow'!H6</f>
        <v>3527.6610000000001</v>
      </c>
      <c r="F6" s="210">
        <f t="shared" ref="F6:F23" si="1">IF(E6=0,0,D6/E6)</f>
        <v>0.5444647440545578</v>
      </c>
      <c r="G6" s="88"/>
      <c r="H6" s="88"/>
      <c r="I6" s="88"/>
      <c r="J6" s="88"/>
      <c r="K6" s="88">
        <f t="shared" si="0"/>
        <v>0.5444647440545578</v>
      </c>
      <c r="L6" s="88"/>
      <c r="M6" s="88"/>
      <c r="N6" s="88"/>
      <c r="O6" s="88"/>
      <c r="P6" s="88"/>
      <c r="Q6" s="88"/>
    </row>
    <row r="7" spans="1:17" x14ac:dyDescent="0.3">
      <c r="B7" s="195">
        <v>3</v>
      </c>
      <c r="C7" s="88" t="s">
        <v>184</v>
      </c>
      <c r="D7" s="143">
        <f>'1.3.Anuities &amp; Distances'!D9</f>
        <v>3555.371849206575</v>
      </c>
      <c r="E7" s="143">
        <f>'Gas Flow'!H7</f>
        <v>106032.8823931145</v>
      </c>
      <c r="F7" s="210">
        <f t="shared" si="1"/>
        <v>3.3530842215767694E-2</v>
      </c>
      <c r="G7" s="88"/>
      <c r="H7" s="88">
        <f t="shared" ref="H7:O21" si="2">$F7</f>
        <v>3.3530842215767694E-2</v>
      </c>
      <c r="I7" s="88">
        <f t="shared" si="0"/>
        <v>3.3530842215767694E-2</v>
      </c>
      <c r="J7" s="88">
        <f t="shared" si="0"/>
        <v>3.3530842215767694E-2</v>
      </c>
      <c r="K7" s="88">
        <f t="shared" si="0"/>
        <v>3.3530842215767694E-2</v>
      </c>
      <c r="L7" s="88"/>
      <c r="M7" s="88"/>
      <c r="N7" s="88"/>
      <c r="O7" s="88"/>
      <c r="P7" s="88"/>
      <c r="Q7" s="88"/>
    </row>
    <row r="8" spans="1:17" x14ac:dyDescent="0.3">
      <c r="B8" s="195">
        <v>3</v>
      </c>
      <c r="C8" s="88" t="s">
        <v>185</v>
      </c>
      <c r="D8" s="143">
        <f>'1.3.Anuities &amp; Distances'!D10</f>
        <v>210.66773100596365</v>
      </c>
      <c r="E8" s="143">
        <f>'Gas Flow'!H8</f>
        <v>33836.025999999998</v>
      </c>
      <c r="F8" s="210">
        <f t="shared" si="1"/>
        <v>6.2261369289042297E-3</v>
      </c>
      <c r="G8" s="88"/>
      <c r="H8" s="88"/>
      <c r="I8" s="88"/>
      <c r="J8" s="88">
        <f t="shared" si="0"/>
        <v>6.2261369289042297E-3</v>
      </c>
      <c r="K8" s="88"/>
      <c r="L8" s="88"/>
      <c r="M8" s="88"/>
      <c r="N8" s="88"/>
      <c r="O8" s="88"/>
      <c r="P8" s="88"/>
      <c r="Q8" s="88"/>
    </row>
    <row r="9" spans="1:17" x14ac:dyDescent="0.3">
      <c r="B9" s="195">
        <v>3</v>
      </c>
      <c r="C9" s="88" t="s">
        <v>186</v>
      </c>
      <c r="D9" s="143">
        <f>'1.3.Anuities &amp; Distances'!D11</f>
        <v>3229.7111788649454</v>
      </c>
      <c r="E9" s="143">
        <f>'Gas Flow'!H9</f>
        <v>72196.856393114504</v>
      </c>
      <c r="F9" s="210">
        <f t="shared" si="1"/>
        <v>4.4734789576973417E-2</v>
      </c>
      <c r="G9" s="88"/>
      <c r="H9" s="88">
        <f t="shared" si="2"/>
        <v>4.4734789576973417E-2</v>
      </c>
      <c r="I9" s="88">
        <f t="shared" si="0"/>
        <v>4.4734789576973417E-2</v>
      </c>
      <c r="J9" s="88"/>
      <c r="K9" s="88">
        <f t="shared" si="0"/>
        <v>4.4734789576973417E-2</v>
      </c>
      <c r="L9" s="88"/>
      <c r="M9" s="88"/>
      <c r="N9" s="88"/>
      <c r="O9" s="88"/>
      <c r="P9" s="88"/>
      <c r="Q9" s="88"/>
    </row>
    <row r="10" spans="1:17" x14ac:dyDescent="0.3">
      <c r="B10" s="195">
        <v>4</v>
      </c>
      <c r="C10" s="88" t="s">
        <v>187</v>
      </c>
      <c r="D10" s="143">
        <f>'1.3.Anuities &amp; Distances'!D12</f>
        <v>2323.8655193884179</v>
      </c>
      <c r="E10" s="143">
        <f>'Gas Flow'!H10</f>
        <v>0</v>
      </c>
      <c r="F10" s="210">
        <f t="shared" si="1"/>
        <v>0</v>
      </c>
      <c r="G10" s="88"/>
      <c r="H10" s="88"/>
      <c r="I10" s="88"/>
      <c r="J10" s="88"/>
      <c r="K10" s="88"/>
      <c r="L10" s="88">
        <f t="shared" si="0"/>
        <v>0</v>
      </c>
      <c r="M10" s="88">
        <f t="shared" si="0"/>
        <v>0</v>
      </c>
      <c r="N10" s="88"/>
      <c r="O10" s="88"/>
      <c r="P10" s="88"/>
      <c r="Q10" s="88"/>
    </row>
    <row r="11" spans="1:17" x14ac:dyDescent="0.3">
      <c r="B11" s="195">
        <v>4</v>
      </c>
      <c r="C11" s="88" t="s">
        <v>188</v>
      </c>
      <c r="D11" s="143">
        <f>'1.3.Anuities &amp; Distances'!D13</f>
        <v>913.77924888052405</v>
      </c>
      <c r="E11" s="143">
        <f>'Gas Flow'!H11</f>
        <v>4768.1540000000241</v>
      </c>
      <c r="F11" s="210">
        <f t="shared" si="1"/>
        <v>0.19164214261546911</v>
      </c>
      <c r="G11" s="88"/>
      <c r="H11" s="88"/>
      <c r="I11" s="88"/>
      <c r="J11" s="88"/>
      <c r="K11" s="88"/>
      <c r="L11" s="88"/>
      <c r="M11" s="88">
        <f t="shared" si="0"/>
        <v>0.19164214261546911</v>
      </c>
      <c r="N11" s="88"/>
      <c r="O11" s="88"/>
      <c r="P11" s="88"/>
      <c r="Q11" s="88"/>
    </row>
    <row r="12" spans="1:17" x14ac:dyDescent="0.3">
      <c r="B12" s="195" t="s">
        <v>202</v>
      </c>
      <c r="C12" s="88" t="s">
        <v>189</v>
      </c>
      <c r="D12" s="143">
        <f>'1.3.Anuities &amp; Distances'!D14</f>
        <v>4857.2134490449353</v>
      </c>
      <c r="E12" s="143">
        <f>'Gas Flow'!H12</f>
        <v>4768.1540000000241</v>
      </c>
      <c r="F12" s="210">
        <f t="shared" si="1"/>
        <v>1.0186779724490675</v>
      </c>
      <c r="G12" s="88"/>
      <c r="H12" s="88"/>
      <c r="I12" s="88"/>
      <c r="J12" s="88"/>
      <c r="K12" s="88"/>
      <c r="L12" s="88">
        <f t="shared" si="0"/>
        <v>1.0186779724490675</v>
      </c>
      <c r="M12" s="88"/>
      <c r="N12" s="88"/>
      <c r="O12" s="88"/>
      <c r="P12" s="88"/>
      <c r="Q12" s="88"/>
    </row>
    <row r="13" spans="1:17" x14ac:dyDescent="0.3">
      <c r="B13" s="195">
        <v>2</v>
      </c>
      <c r="C13" s="88" t="s">
        <v>190</v>
      </c>
      <c r="D13" s="143">
        <f>'1.3.Anuities &amp; Distances'!D15</f>
        <v>3782.6261936147525</v>
      </c>
      <c r="E13" s="143">
        <f>'Gas Flow'!H13</f>
        <v>79306.360000000015</v>
      </c>
      <c r="F13" s="210">
        <f t="shared" si="1"/>
        <v>4.769637887320452E-2</v>
      </c>
      <c r="G13" s="88"/>
      <c r="H13" s="88">
        <f t="shared" si="2"/>
        <v>4.769637887320452E-2</v>
      </c>
      <c r="I13" s="88"/>
      <c r="J13" s="88"/>
      <c r="K13" s="88"/>
      <c r="L13" s="88">
        <f t="shared" si="0"/>
        <v>4.769637887320452E-2</v>
      </c>
      <c r="M13" s="88"/>
      <c r="N13" s="88"/>
      <c r="O13" s="88"/>
      <c r="P13" s="88"/>
      <c r="Q13" s="88"/>
    </row>
    <row r="14" spans="1:17" x14ac:dyDescent="0.3">
      <c r="B14" s="195">
        <v>2</v>
      </c>
      <c r="C14" s="88" t="s">
        <v>191</v>
      </c>
      <c r="D14" s="143">
        <f>'1.3.Anuities &amp; Distances'!D16</f>
        <v>5066.6303201933406</v>
      </c>
      <c r="E14" s="143">
        <f>'Gas Flow'!H14</f>
        <v>84074.514000000025</v>
      </c>
      <c r="F14" s="210">
        <f t="shared" si="1"/>
        <v>6.0263569530634921E-2</v>
      </c>
      <c r="G14" s="88"/>
      <c r="H14" s="88">
        <f t="shared" si="2"/>
        <v>6.0263569530634921E-2</v>
      </c>
      <c r="I14" s="88"/>
      <c r="J14" s="88"/>
      <c r="K14" s="88"/>
      <c r="L14" s="88"/>
      <c r="M14" s="88"/>
      <c r="N14" s="88"/>
      <c r="O14" s="88"/>
      <c r="P14" s="88"/>
      <c r="Q14" s="88"/>
    </row>
    <row r="15" spans="1:17" x14ac:dyDescent="0.3">
      <c r="B15" s="195" t="s">
        <v>203</v>
      </c>
      <c r="C15" s="88" t="s">
        <v>192</v>
      </c>
      <c r="D15" s="143">
        <f>'1.3.Anuities &amp; Distances'!D17</f>
        <v>4182.5808070718667</v>
      </c>
      <c r="E15" s="143">
        <f>'Gas Flow'!H15</f>
        <v>0</v>
      </c>
      <c r="F15" s="210">
        <f t="shared" si="1"/>
        <v>0</v>
      </c>
      <c r="G15" s="88"/>
      <c r="H15" s="88"/>
      <c r="I15" s="88"/>
      <c r="J15" s="88"/>
      <c r="K15" s="88">
        <f t="shared" si="0"/>
        <v>0</v>
      </c>
      <c r="L15" s="88"/>
      <c r="M15" s="88"/>
      <c r="N15" s="88"/>
      <c r="O15" s="88"/>
      <c r="P15" s="88"/>
      <c r="Q15" s="88"/>
    </row>
    <row r="16" spans="1:17" x14ac:dyDescent="0.3">
      <c r="B16" s="195">
        <v>2</v>
      </c>
      <c r="C16" s="88" t="s">
        <v>193</v>
      </c>
      <c r="D16" s="143">
        <f>'1.3.Anuities &amp; Distances'!D18</f>
        <v>5100.3097602049502</v>
      </c>
      <c r="E16" s="143">
        <f>'Gas Flow'!H16</f>
        <v>84074.514000000025</v>
      </c>
      <c r="F16" s="210">
        <f t="shared" si="1"/>
        <v>6.0664159892794015E-2</v>
      </c>
      <c r="G16" s="88"/>
      <c r="H16" s="88">
        <f t="shared" si="2"/>
        <v>6.0664159892794015E-2</v>
      </c>
      <c r="I16" s="88"/>
      <c r="J16" s="88"/>
      <c r="K16" s="88">
        <f t="shared" si="0"/>
        <v>6.0664159892794015E-2</v>
      </c>
      <c r="L16" s="88"/>
      <c r="M16" s="88"/>
      <c r="N16" s="88"/>
      <c r="O16" s="88"/>
      <c r="P16" s="88"/>
      <c r="Q16" s="88"/>
    </row>
    <row r="17" spans="2:17" x14ac:dyDescent="0.3">
      <c r="B17" s="195">
        <v>2</v>
      </c>
      <c r="C17" s="88" t="s">
        <v>194</v>
      </c>
      <c r="D17" s="143">
        <f>'1.3.Anuities &amp; Distances'!D19</f>
        <v>2352.590631024656</v>
      </c>
      <c r="E17" s="143">
        <f>'Gas Flow'!H17</f>
        <v>68813.756999999998</v>
      </c>
      <c r="F17" s="210">
        <f t="shared" si="1"/>
        <v>3.4187795196600819E-2</v>
      </c>
      <c r="G17" s="88"/>
      <c r="H17" s="88"/>
      <c r="I17" s="88">
        <f t="shared" si="0"/>
        <v>3.4187795196600819E-2</v>
      </c>
      <c r="J17" s="88"/>
      <c r="K17" s="88"/>
      <c r="L17" s="88"/>
      <c r="M17" s="88"/>
      <c r="N17" s="88"/>
      <c r="O17" s="88">
        <f t="shared" si="0"/>
        <v>3.4187795196600819E-2</v>
      </c>
      <c r="P17" s="88"/>
      <c r="Q17" s="88">
        <f t="shared" si="0"/>
        <v>3.4187795196600819E-2</v>
      </c>
    </row>
    <row r="18" spans="2:17" x14ac:dyDescent="0.3">
      <c r="B18" s="195">
        <v>2</v>
      </c>
      <c r="C18" s="88" t="s">
        <v>195</v>
      </c>
      <c r="D18" s="143">
        <f>'1.3.Anuities &amp; Distances'!D20</f>
        <v>2194.0683735719463</v>
      </c>
      <c r="E18" s="143">
        <f>'Gas Flow'!H18</f>
        <v>0</v>
      </c>
      <c r="F18" s="210">
        <f t="shared" si="1"/>
        <v>0</v>
      </c>
      <c r="G18" s="88"/>
      <c r="H18" s="88"/>
      <c r="I18" s="88">
        <f t="shared" si="0"/>
        <v>0</v>
      </c>
      <c r="J18" s="88"/>
      <c r="K18" s="88"/>
      <c r="L18" s="88"/>
      <c r="M18" s="88"/>
      <c r="N18" s="88"/>
      <c r="O18" s="88">
        <f t="shared" si="0"/>
        <v>0</v>
      </c>
      <c r="P18" s="88"/>
      <c r="Q18" s="88"/>
    </row>
    <row r="19" spans="2:17" x14ac:dyDescent="0.3">
      <c r="B19" s="195">
        <v>7</v>
      </c>
      <c r="C19" s="88" t="s">
        <v>196</v>
      </c>
      <c r="D19" s="143">
        <f>'1.3.Anuities &amp; Distances'!D21</f>
        <v>2151.1157678441864</v>
      </c>
      <c r="E19" s="143">
        <f>'Gas Flow'!H19</f>
        <v>126751.00522257808</v>
      </c>
      <c r="F19" s="210">
        <f t="shared" si="1"/>
        <v>1.697119296266543E-2</v>
      </c>
      <c r="G19" s="88"/>
      <c r="H19" s="88"/>
      <c r="I19" s="88"/>
      <c r="J19" s="88"/>
      <c r="K19" s="88"/>
      <c r="L19" s="88"/>
      <c r="M19" s="88"/>
      <c r="N19" s="88">
        <f t="shared" si="0"/>
        <v>1.697119296266543E-2</v>
      </c>
      <c r="O19" s="88">
        <f t="shared" si="0"/>
        <v>1.697119296266543E-2</v>
      </c>
      <c r="P19" s="88">
        <f t="shared" si="0"/>
        <v>1.697119296266543E-2</v>
      </c>
      <c r="Q19" s="88"/>
    </row>
    <row r="20" spans="2:17" x14ac:dyDescent="0.3">
      <c r="B20" s="195">
        <v>7</v>
      </c>
      <c r="C20" s="88" t="s">
        <v>197</v>
      </c>
      <c r="D20" s="143">
        <f>'1.3.Anuities &amp; Distances'!D22</f>
        <v>239.2677907247076</v>
      </c>
      <c r="E20" s="143">
        <f>'Gas Flow'!H20</f>
        <v>29721.968000000001</v>
      </c>
      <c r="F20" s="210">
        <f t="shared" si="1"/>
        <v>8.0502001322626943E-3</v>
      </c>
      <c r="G20" s="88"/>
      <c r="H20" s="88"/>
      <c r="I20" s="88"/>
      <c r="J20" s="88"/>
      <c r="K20" s="88"/>
      <c r="L20" s="88"/>
      <c r="M20" s="88"/>
      <c r="N20" s="88"/>
      <c r="O20" s="88"/>
      <c r="P20" s="88">
        <f t="shared" si="0"/>
        <v>8.0502001322626943E-3</v>
      </c>
      <c r="Q20" s="88"/>
    </row>
    <row r="21" spans="2:17" x14ac:dyDescent="0.3">
      <c r="B21" s="195" t="s">
        <v>204</v>
      </c>
      <c r="C21" s="88" t="s">
        <v>198</v>
      </c>
      <c r="D21" s="143">
        <f>'1.3.Anuities &amp; Distances'!D23</f>
        <v>7465.4441995460584</v>
      </c>
      <c r="E21" s="143">
        <f>'Gas Flow'!H21</f>
        <v>97029.037222578074</v>
      </c>
      <c r="F21" s="210">
        <f t="shared" si="1"/>
        <v>7.694030996536462E-2</v>
      </c>
      <c r="G21" s="88"/>
      <c r="H21" s="88"/>
      <c r="I21" s="88"/>
      <c r="J21" s="88"/>
      <c r="K21" s="88"/>
      <c r="L21" s="88"/>
      <c r="M21" s="88"/>
      <c r="N21" s="88">
        <f t="shared" si="2"/>
        <v>7.694030996536462E-2</v>
      </c>
      <c r="O21" s="88">
        <f t="shared" si="2"/>
        <v>7.694030996536462E-2</v>
      </c>
      <c r="P21" s="88"/>
      <c r="Q21" s="88"/>
    </row>
    <row r="22" spans="2:17" x14ac:dyDescent="0.3">
      <c r="B22" s="195">
        <v>1</v>
      </c>
      <c r="C22" s="88" t="s">
        <v>199</v>
      </c>
      <c r="D22" s="143">
        <f>'1.3.Anuities &amp; Distances'!D24</f>
        <v>7005.1732509531348</v>
      </c>
      <c r="E22" s="143">
        <f>'Gas Flow'!H22</f>
        <v>66304.565000000002</v>
      </c>
      <c r="F22" s="210">
        <f t="shared" si="1"/>
        <v>0.10565144724127418</v>
      </c>
      <c r="G22" s="88"/>
      <c r="H22" s="88"/>
      <c r="I22" s="88"/>
      <c r="J22" s="88"/>
      <c r="K22" s="88"/>
      <c r="L22" s="88"/>
      <c r="M22" s="88"/>
      <c r="N22" s="88">
        <f t="shared" ref="N22:O23" si="3">$F22</f>
        <v>0.10565144724127418</v>
      </c>
      <c r="O22" s="88"/>
      <c r="P22" s="88"/>
      <c r="Q22" s="88"/>
    </row>
    <row r="23" spans="2:17" ht="15" thickBot="1" x14ac:dyDescent="0.35">
      <c r="B23" s="196">
        <v>1</v>
      </c>
      <c r="C23" s="82" t="s">
        <v>200</v>
      </c>
      <c r="D23" s="200">
        <f>'1.3.Anuities &amp; Distances'!D25</f>
        <v>5968.3203014493929</v>
      </c>
      <c r="E23" s="200">
        <f>'Gas Flow'!H23</f>
        <v>30724.472222578072</v>
      </c>
      <c r="F23" s="211">
        <f t="shared" si="1"/>
        <v>0.19425298043243636</v>
      </c>
      <c r="G23" s="82"/>
      <c r="H23" s="82"/>
      <c r="I23" s="82"/>
      <c r="J23" s="82"/>
      <c r="K23" s="82"/>
      <c r="L23" s="82"/>
      <c r="M23" s="82"/>
      <c r="N23" s="82"/>
      <c r="O23" s="82">
        <f t="shared" si="3"/>
        <v>0.19425298043243636</v>
      </c>
      <c r="P23" s="82"/>
      <c r="Q23" s="82"/>
    </row>
    <row r="24" spans="2:17" x14ac:dyDescent="0.3">
      <c r="B24" s="84"/>
      <c r="C24" s="145"/>
      <c r="D24" s="145"/>
      <c r="E24" s="145"/>
      <c r="F24" s="145"/>
      <c r="G24" s="202" t="s">
        <v>141</v>
      </c>
      <c r="H24" s="282">
        <f>SUM(H5:H23)</f>
        <v>0.26883257152677487</v>
      </c>
      <c r="I24" s="282">
        <f t="shared" ref="I24:Q24" si="4">SUM(I5:I23)</f>
        <v>0.13439625842674222</v>
      </c>
      <c r="J24" s="282">
        <f t="shared" si="4"/>
        <v>6.1699810582072211E-2</v>
      </c>
      <c r="K24" s="282">
        <f t="shared" si="4"/>
        <v>0.70533736717749329</v>
      </c>
      <c r="L24" s="282">
        <f t="shared" si="4"/>
        <v>1.0663743513222721</v>
      </c>
      <c r="M24" s="282">
        <f t="shared" si="4"/>
        <v>0.19164214261546911</v>
      </c>
      <c r="N24" s="282">
        <f t="shared" si="4"/>
        <v>0.19956295016930423</v>
      </c>
      <c r="O24" s="282">
        <f t="shared" si="4"/>
        <v>0.32235227855706722</v>
      </c>
      <c r="P24" s="282">
        <f t="shared" si="4"/>
        <v>2.5021393094928124E-2</v>
      </c>
      <c r="Q24" s="282">
        <f t="shared" si="4"/>
        <v>3.4187795196600819E-2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9"/>
  <sheetViews>
    <sheetView workbookViewId="0">
      <selection activeCell="A27" sqref="A27"/>
    </sheetView>
  </sheetViews>
  <sheetFormatPr defaultRowHeight="14.4" x14ac:dyDescent="0.3"/>
  <cols>
    <col min="1" max="1" width="8.88671875" style="84"/>
    <col min="3" max="3" width="10.44140625" bestFit="1" customWidth="1"/>
    <col min="15" max="15" width="17.5546875" bestFit="1" customWidth="1"/>
    <col min="16" max="16" width="10.5546875" customWidth="1"/>
    <col min="17" max="18" width="16.88671875" bestFit="1" customWidth="1"/>
  </cols>
  <sheetData>
    <row r="1" spans="1:17" x14ac:dyDescent="0.3">
      <c r="A1" s="152" t="s">
        <v>277</v>
      </c>
      <c r="B1" s="120"/>
      <c r="C1" s="120"/>
      <c r="D1" s="120"/>
      <c r="E1" s="120"/>
      <c r="F1" s="120"/>
      <c r="G1" s="120"/>
      <c r="H1" s="120"/>
      <c r="I1" s="120"/>
      <c r="J1" s="120"/>
      <c r="K1" s="120"/>
      <c r="L1" s="120"/>
      <c r="M1" s="120"/>
      <c r="N1" s="120"/>
      <c r="O1" s="120"/>
      <c r="P1" s="120"/>
      <c r="Q1" s="120"/>
    </row>
    <row r="2" spans="1:17" s="163" customFormat="1" x14ac:dyDescent="0.3">
      <c r="A2" s="253" t="s">
        <v>312</v>
      </c>
    </row>
    <row r="3" spans="1:17" x14ac:dyDescent="0.3">
      <c r="D3" s="145" t="s">
        <v>301</v>
      </c>
      <c r="E3" s="3">
        <v>11</v>
      </c>
    </row>
    <row r="4" spans="1:17" x14ac:dyDescent="0.3">
      <c r="C4" s="253" t="s">
        <v>312</v>
      </c>
      <c r="D4" s="254" t="s">
        <v>133</v>
      </c>
      <c r="E4" s="254" t="s">
        <v>134</v>
      </c>
      <c r="F4" s="254" t="s">
        <v>135</v>
      </c>
      <c r="G4" s="254" t="s">
        <v>136</v>
      </c>
      <c r="H4" s="254" t="s">
        <v>144</v>
      </c>
      <c r="I4" s="254" t="s">
        <v>146</v>
      </c>
      <c r="J4" s="254" t="s">
        <v>147</v>
      </c>
      <c r="K4" s="254" t="s">
        <v>148</v>
      </c>
      <c r="L4" s="254" t="s">
        <v>149</v>
      </c>
      <c r="M4" s="254" t="s">
        <v>150</v>
      </c>
      <c r="N4" s="254" t="s">
        <v>151</v>
      </c>
      <c r="P4" s="145" t="s">
        <v>279</v>
      </c>
      <c r="Q4" s="145" t="s">
        <v>308</v>
      </c>
    </row>
    <row r="5" spans="1:17" x14ac:dyDescent="0.3">
      <c r="B5" s="145" t="s">
        <v>302</v>
      </c>
      <c r="C5" s="254" t="s">
        <v>133</v>
      </c>
      <c r="D5" s="256">
        <f>IFERROR(INDEX('2.Unit Costs'!$H$24:$Q$24,MATCH($C5&amp;D$4,'2.Unit Costs'!$H$3:$Q$3,0)),0)</f>
        <v>0</v>
      </c>
      <c r="E5" s="256">
        <f>IFERROR(INDEX('2.Unit Costs'!$H$24:$Q$24,MATCH($C5&amp;E$4,'2.Unit Costs'!$H$3:$Q$3,0)),0)</f>
        <v>0</v>
      </c>
      <c r="F5" s="256">
        <f>IFERROR(INDEX('2.Unit Costs'!$H$24:$Q$24,MATCH($C5&amp;F$4,'2.Unit Costs'!$H$3:$Q$3,0)),0)</f>
        <v>0</v>
      </c>
      <c r="G5" s="256">
        <f>IFERROR(INDEX('2.Unit Costs'!$H$24:$Q$24,MATCH($C5&amp;G$4,'2.Unit Costs'!$H$3:$Q$3,0)),0)</f>
        <v>0</v>
      </c>
      <c r="H5" s="256">
        <f>IFERROR(INDEX('2.Unit Costs'!$H$24:$Q$24,MATCH($C5&amp;H$4,'2.Unit Costs'!$H$3:$Q$3,0)),0)</f>
        <v>0</v>
      </c>
      <c r="I5" s="256">
        <f>IFERROR(INDEX('2.Unit Costs'!$H$24:$Q$24,MATCH($C5&amp;I$4,'2.Unit Costs'!$H$3:$Q$3,0)),0)</f>
        <v>0.26883257152677487</v>
      </c>
      <c r="J5" s="256">
        <f>IFERROR(INDEX('2.Unit Costs'!$H$24:$Q$24,MATCH($C5&amp;J$4,'2.Unit Costs'!$H$3:$Q$3,0)),0)</f>
        <v>0.13439625842674222</v>
      </c>
      <c r="K5" s="256">
        <f>IFERROR(INDEX('2.Unit Costs'!$H$24:$Q$24,MATCH($C5&amp;K$4,'2.Unit Costs'!$H$3:$Q$3,0)),0)</f>
        <v>6.1699810582072211E-2</v>
      </c>
      <c r="L5" s="256">
        <f>IFERROR(INDEX('2.Unit Costs'!$H$24:$Q$24,MATCH($C5&amp;L$4,'2.Unit Costs'!$H$3:$Q$3,0)),0)</f>
        <v>0</v>
      </c>
      <c r="M5" s="256">
        <f>IFERROR(INDEX('2.Unit Costs'!$H$24:$Q$24,MATCH($C5&amp;M$4,'2.Unit Costs'!$H$3:$Q$3,0)),0)</f>
        <v>0</v>
      </c>
      <c r="N5" s="256">
        <f>IFERROR(INDEX('2.Unit Costs'!$H$24:$Q$24,MATCH($C5&amp;N$4,'2.Unit Costs'!$H$3:$Q$3,0)),0)</f>
        <v>0.70533736717749329</v>
      </c>
      <c r="P5" s="212">
        <f>AVERAGE(D5:N5)</f>
        <v>0.1063878188830075</v>
      </c>
      <c r="Q5" s="212">
        <f>P5^2</f>
        <v>1.1318368006683606E-2</v>
      </c>
    </row>
    <row r="6" spans="1:17" x14ac:dyDescent="0.3">
      <c r="B6" s="3">
        <v>4</v>
      </c>
      <c r="C6" s="254" t="s">
        <v>134</v>
      </c>
      <c r="D6" s="256">
        <f>IFERROR(INDEX('2.Unit Costs'!$H$24:$Q$24,MATCH($C6&amp;D$4,'2.Unit Costs'!$H$3:$Q$3,0)),0)</f>
        <v>0</v>
      </c>
      <c r="E6" s="256">
        <f>IFERROR(INDEX('2.Unit Costs'!$H$24:$Q$24,MATCH($C6&amp;E$4,'2.Unit Costs'!$H$3:$Q$3,0)),0)</f>
        <v>0</v>
      </c>
      <c r="F6" s="256">
        <f>IFERROR(INDEX('2.Unit Costs'!$H$24:$Q$24,MATCH($C6&amp;F$4,'2.Unit Costs'!$H$3:$Q$3,0)),0)</f>
        <v>0</v>
      </c>
      <c r="G6" s="256">
        <f>IFERROR(INDEX('2.Unit Costs'!$H$24:$Q$24,MATCH($C6&amp;G$4,'2.Unit Costs'!$H$3:$Q$3,0)),0)</f>
        <v>0</v>
      </c>
      <c r="H6" s="256">
        <f>IFERROR(INDEX('2.Unit Costs'!$H$24:$Q$24,MATCH($C6&amp;H$4,'2.Unit Costs'!$H$3:$Q$3,0)),0)</f>
        <v>0</v>
      </c>
      <c r="I6" s="256">
        <f>IFERROR(INDEX('2.Unit Costs'!$H$24:$Q$24,MATCH($C6&amp;I$4,'2.Unit Costs'!$H$3:$Q$3,0)),0)</f>
        <v>1.0663743513222721</v>
      </c>
      <c r="J6" s="256">
        <f>IFERROR(INDEX('2.Unit Costs'!$H$24:$Q$24,MATCH($C6&amp;J$4,'2.Unit Costs'!$H$3:$Q$3,0)),0)</f>
        <v>0</v>
      </c>
      <c r="K6" s="256">
        <f>IFERROR(INDEX('2.Unit Costs'!$H$24:$Q$24,MATCH($C6&amp;K$4,'2.Unit Costs'!$H$3:$Q$3,0)),0)</f>
        <v>0</v>
      </c>
      <c r="L6" s="256">
        <f>IFERROR(INDEX('2.Unit Costs'!$H$24:$Q$24,MATCH($C6&amp;L$4,'2.Unit Costs'!$H$3:$Q$3,0)),0)</f>
        <v>0.19164214261546911</v>
      </c>
      <c r="M6" s="256">
        <f>IFERROR(INDEX('2.Unit Costs'!$H$24:$Q$24,MATCH($C6&amp;M$4,'2.Unit Costs'!$H$3:$Q$3,0)),0)</f>
        <v>0</v>
      </c>
      <c r="N6" s="256">
        <f>IFERROR(INDEX('2.Unit Costs'!$H$24:$Q$24,MATCH($C6&amp;N$4,'2.Unit Costs'!$H$3:$Q$3,0)),0)</f>
        <v>0</v>
      </c>
      <c r="P6" s="212">
        <f t="shared" ref="P6:P8" si="0">AVERAGE(D6:N6)</f>
        <v>0.11436513581252193</v>
      </c>
      <c r="Q6" s="212">
        <f t="shared" ref="Q6:Q8" si="1">P6^2</f>
        <v>1.3079384289416586E-2</v>
      </c>
    </row>
    <row r="7" spans="1:17" x14ac:dyDescent="0.3">
      <c r="C7" s="254" t="s">
        <v>135</v>
      </c>
      <c r="D7" s="256">
        <f>IFERROR(INDEX('2.Unit Costs'!$H$24:$Q$24,MATCH($C7&amp;D$4,'2.Unit Costs'!$H$3:$Q$3,0)),0)</f>
        <v>0</v>
      </c>
      <c r="E7" s="256">
        <f>IFERROR(INDEX('2.Unit Costs'!$H$24:$Q$24,MATCH($C7&amp;E$4,'2.Unit Costs'!$H$3:$Q$3,0)),0)</f>
        <v>0</v>
      </c>
      <c r="F7" s="256">
        <f>IFERROR(INDEX('2.Unit Costs'!$H$24:$Q$24,MATCH($C7&amp;F$4,'2.Unit Costs'!$H$3:$Q$3,0)),0)</f>
        <v>0</v>
      </c>
      <c r="G7" s="256">
        <f>IFERROR(INDEX('2.Unit Costs'!$H$24:$Q$24,MATCH($C7&amp;G$4,'2.Unit Costs'!$H$3:$Q$3,0)),0)</f>
        <v>0</v>
      </c>
      <c r="H7" s="256">
        <f>IFERROR(INDEX('2.Unit Costs'!$H$24:$Q$24,MATCH($C7&amp;H$4,'2.Unit Costs'!$H$3:$Q$3,0)),0)</f>
        <v>0.19956295016930423</v>
      </c>
      <c r="I7" s="256">
        <f>IFERROR(INDEX('2.Unit Costs'!$H$24:$Q$24,MATCH($C7&amp;I$4,'2.Unit Costs'!$H$3:$Q$3,0)),0)</f>
        <v>0</v>
      </c>
      <c r="J7" s="256">
        <f>IFERROR(INDEX('2.Unit Costs'!$H$24:$Q$24,MATCH($C7&amp;J$4,'2.Unit Costs'!$H$3:$Q$3,0)),0)</f>
        <v>0.32235227855706722</v>
      </c>
      <c r="K7" s="256">
        <f>IFERROR(INDEX('2.Unit Costs'!$H$24:$Q$24,MATCH($C7&amp;K$4,'2.Unit Costs'!$H$3:$Q$3,0)),0)</f>
        <v>0</v>
      </c>
      <c r="L7" s="256">
        <f>IFERROR(INDEX('2.Unit Costs'!$H$24:$Q$24,MATCH($C7&amp;L$4,'2.Unit Costs'!$H$3:$Q$3,0)),0)</f>
        <v>0</v>
      </c>
      <c r="M7" s="256">
        <f>IFERROR(INDEX('2.Unit Costs'!$H$24:$Q$24,MATCH($C7&amp;M$4,'2.Unit Costs'!$H$3:$Q$3,0)),0)</f>
        <v>2.5021393094928124E-2</v>
      </c>
      <c r="N7" s="256">
        <f>IFERROR(INDEX('2.Unit Costs'!$H$24:$Q$24,MATCH($C7&amp;N$4,'2.Unit Costs'!$H$3:$Q$3,0)),0)</f>
        <v>0</v>
      </c>
      <c r="P7" s="212">
        <f t="shared" si="0"/>
        <v>4.9721511074663598E-2</v>
      </c>
      <c r="Q7" s="212">
        <f t="shared" si="1"/>
        <v>2.4722286635478949E-3</v>
      </c>
    </row>
    <row r="8" spans="1:17" x14ac:dyDescent="0.3">
      <c r="C8" s="254" t="s">
        <v>136</v>
      </c>
      <c r="D8" s="256">
        <f>IFERROR(INDEX('2.Unit Costs'!$H$24:$Q$24,MATCH($C8&amp;D$4,'2.Unit Costs'!$H$3:$Q$3,0)),0)</f>
        <v>0</v>
      </c>
      <c r="E8" s="256">
        <f>IFERROR(INDEX('2.Unit Costs'!$H$24:$Q$24,MATCH($C8&amp;E$4,'2.Unit Costs'!$H$3:$Q$3,0)),0)</f>
        <v>0</v>
      </c>
      <c r="F8" s="256">
        <f>IFERROR(INDEX('2.Unit Costs'!$H$24:$Q$24,MATCH($C8&amp;F$4,'2.Unit Costs'!$H$3:$Q$3,0)),0)</f>
        <v>0</v>
      </c>
      <c r="G8" s="256">
        <f>IFERROR(INDEX('2.Unit Costs'!$H$24:$Q$24,MATCH($C8&amp;G$4,'2.Unit Costs'!$H$3:$Q$3,0)),0)</f>
        <v>0</v>
      </c>
      <c r="H8" s="256">
        <f>IFERROR(INDEX('2.Unit Costs'!$H$24:$Q$24,MATCH($C8&amp;H$4,'2.Unit Costs'!$H$3:$Q$3,0)),0)</f>
        <v>0</v>
      </c>
      <c r="I8" s="256">
        <f>IFERROR(INDEX('2.Unit Costs'!$H$24:$Q$24,MATCH($C8&amp;I$4,'2.Unit Costs'!$H$3:$Q$3,0)),0)</f>
        <v>0</v>
      </c>
      <c r="J8" s="256">
        <f>IFERROR(INDEX('2.Unit Costs'!$H$24:$Q$24,MATCH($C8&amp;J$4,'2.Unit Costs'!$H$3:$Q$3,0)),0)</f>
        <v>3.4187795196600819E-2</v>
      </c>
      <c r="K8" s="256">
        <f>IFERROR(INDEX('2.Unit Costs'!$H$24:$Q$24,MATCH($C8&amp;K$4,'2.Unit Costs'!$H$3:$Q$3,0)),0)</f>
        <v>0</v>
      </c>
      <c r="L8" s="256">
        <f>IFERROR(INDEX('2.Unit Costs'!$H$24:$Q$24,MATCH($C8&amp;L$4,'2.Unit Costs'!$H$3:$Q$3,0)),0)</f>
        <v>0</v>
      </c>
      <c r="M8" s="256">
        <f>IFERROR(INDEX('2.Unit Costs'!$H$24:$Q$24,MATCH($C8&amp;M$4,'2.Unit Costs'!$H$3:$Q$3,0)),0)</f>
        <v>0</v>
      </c>
      <c r="N8" s="256">
        <f>IFERROR(INDEX('2.Unit Costs'!$H$24:$Q$24,MATCH($C8&amp;N$4,'2.Unit Costs'!$H$3:$Q$3,0)),0)</f>
        <v>0</v>
      </c>
      <c r="P8" s="212">
        <f t="shared" si="0"/>
        <v>3.1079813815091655E-3</v>
      </c>
      <c r="Q8" s="212">
        <f t="shared" si="1"/>
        <v>9.6595482678076208E-6</v>
      </c>
    </row>
    <row r="10" spans="1:17" x14ac:dyDescent="0.3">
      <c r="C10" s="145" t="s">
        <v>279</v>
      </c>
      <c r="D10">
        <f>AVERAGE(D5:D8)</f>
        <v>0</v>
      </c>
      <c r="E10" s="84">
        <f t="shared" ref="E10:N10" si="2">AVERAGE(E5:E8)</f>
        <v>0</v>
      </c>
      <c r="F10" s="84">
        <f t="shared" si="2"/>
        <v>0</v>
      </c>
      <c r="G10" s="84">
        <f t="shared" si="2"/>
        <v>0</v>
      </c>
      <c r="H10" s="84">
        <f t="shared" si="2"/>
        <v>4.9890737542326057E-2</v>
      </c>
      <c r="I10" s="84">
        <f t="shared" si="2"/>
        <v>0.33380173071226171</v>
      </c>
      <c r="J10" s="84">
        <f t="shared" si="2"/>
        <v>0.12273408304510257</v>
      </c>
      <c r="K10" s="84">
        <f t="shared" si="2"/>
        <v>1.5424952645518053E-2</v>
      </c>
      <c r="L10" s="84">
        <f t="shared" si="2"/>
        <v>4.7910535653867277E-2</v>
      </c>
      <c r="M10" s="84">
        <f t="shared" si="2"/>
        <v>6.255348273732031E-3</v>
      </c>
      <c r="N10" s="84">
        <f t="shared" si="2"/>
        <v>0.17633434179437332</v>
      </c>
    </row>
    <row r="11" spans="1:17" x14ac:dyDescent="0.3">
      <c r="C11" s="145" t="s">
        <v>308</v>
      </c>
      <c r="D11">
        <f>D10^2</f>
        <v>0</v>
      </c>
      <c r="E11" s="84">
        <f t="shared" ref="E11:N11" si="3">E10^2</f>
        <v>0</v>
      </c>
      <c r="F11" s="84">
        <f t="shared" si="3"/>
        <v>0</v>
      </c>
      <c r="G11" s="84">
        <f t="shared" si="3"/>
        <v>0</v>
      </c>
      <c r="H11" s="84">
        <f t="shared" si="3"/>
        <v>2.4890856925172625E-3</v>
      </c>
      <c r="I11" s="84">
        <f t="shared" si="3"/>
        <v>0.11142359542650128</v>
      </c>
      <c r="J11" s="84">
        <f t="shared" si="3"/>
        <v>1.5063655140922134E-2</v>
      </c>
      <c r="K11" s="84">
        <f t="shared" si="3"/>
        <v>2.3792916411647438E-4</v>
      </c>
      <c r="L11" s="84">
        <f t="shared" si="3"/>
        <v>2.2954194266404876E-3</v>
      </c>
      <c r="M11" s="84">
        <f t="shared" si="3"/>
        <v>3.9129382025682299E-5</v>
      </c>
      <c r="N11" s="84">
        <f t="shared" si="3"/>
        <v>3.1093800096054874E-2</v>
      </c>
    </row>
    <row r="14" spans="1:17" x14ac:dyDescent="0.3">
      <c r="A14" s="152" t="s">
        <v>309</v>
      </c>
      <c r="B14" s="152"/>
      <c r="C14" s="120"/>
      <c r="D14" s="120"/>
      <c r="E14" s="120"/>
      <c r="F14" s="120"/>
      <c r="G14" s="120"/>
      <c r="H14" s="120"/>
      <c r="I14" s="120"/>
      <c r="J14" s="120"/>
      <c r="K14" s="120"/>
      <c r="L14" s="120"/>
      <c r="M14" s="120"/>
      <c r="N14" s="120"/>
      <c r="O14" s="120"/>
      <c r="P14" s="120"/>
      <c r="Q14" s="120"/>
    </row>
    <row r="16" spans="1:17" x14ac:dyDescent="0.3">
      <c r="A16" s="145" t="s">
        <v>303</v>
      </c>
      <c r="D16" s="246" t="s">
        <v>304</v>
      </c>
      <c r="E16" s="249">
        <f>E3*SUM(Q5:Q8)</f>
        <v>0.29567604558707483</v>
      </c>
    </row>
    <row r="17" spans="1:18" x14ac:dyDescent="0.3">
      <c r="A17"/>
      <c r="D17" s="247" t="s">
        <v>305</v>
      </c>
      <c r="E17" s="250">
        <f>B6*SUM(D11:N11)</f>
        <v>0.65057045731511276</v>
      </c>
    </row>
    <row r="18" spans="1:18" x14ac:dyDescent="0.3">
      <c r="A18"/>
      <c r="D18" s="247" t="s">
        <v>306</v>
      </c>
      <c r="E18" s="250">
        <f>SUM(P5:P8)*SUM(D10:N10)</f>
        <v>0.20583022732116327</v>
      </c>
    </row>
    <row r="19" spans="1:18" x14ac:dyDescent="0.3">
      <c r="A19"/>
      <c r="D19" s="248" t="s">
        <v>307</v>
      </c>
      <c r="E19" s="251">
        <f>(E16-E18)/(E16+E17-2*E18)</f>
        <v>0.16806614867404421</v>
      </c>
    </row>
    <row r="22" spans="1:18" x14ac:dyDescent="0.3">
      <c r="A22" s="152" t="s">
        <v>310</v>
      </c>
      <c r="B22" s="120"/>
      <c r="C22" s="120"/>
      <c r="D22" s="120"/>
      <c r="E22" s="120"/>
      <c r="F22" s="120"/>
      <c r="G22" s="120"/>
      <c r="H22" s="120"/>
      <c r="I22" s="120"/>
      <c r="J22" s="120"/>
      <c r="K22" s="120"/>
      <c r="L22" s="120"/>
      <c r="M22" s="120"/>
      <c r="N22" s="120"/>
      <c r="O22" s="120"/>
      <c r="P22" s="120"/>
      <c r="Q22" s="120"/>
    </row>
    <row r="23" spans="1:18" x14ac:dyDescent="0.3">
      <c r="D23" s="145" t="s">
        <v>343</v>
      </c>
    </row>
    <row r="24" spans="1:18" x14ac:dyDescent="0.3">
      <c r="B24" s="84"/>
      <c r="C24" s="202"/>
      <c r="D24" s="252">
        <f t="shared" ref="D24:N24" si="4">D10*(1-$E$19)</f>
        <v>0</v>
      </c>
      <c r="E24" s="252">
        <f t="shared" si="4"/>
        <v>0</v>
      </c>
      <c r="F24" s="252">
        <f t="shared" si="4"/>
        <v>0</v>
      </c>
      <c r="G24" s="252">
        <f t="shared" si="4"/>
        <v>0</v>
      </c>
      <c r="H24" s="252">
        <f t="shared" si="4"/>
        <v>4.1505793429079764E-2</v>
      </c>
      <c r="I24" s="252">
        <f t="shared" si="4"/>
        <v>0.27770095941072148</v>
      </c>
      <c r="J24" s="252">
        <f t="shared" si="4"/>
        <v>0.10210663839667186</v>
      </c>
      <c r="K24" s="252">
        <f t="shared" si="4"/>
        <v>1.2832540260906324E-2</v>
      </c>
      <c r="L24" s="252">
        <f t="shared" si="4"/>
        <v>3.9858396445611323E-2</v>
      </c>
      <c r="M24" s="252">
        <f t="shared" si="4"/>
        <v>5.2040359807510577E-3</v>
      </c>
      <c r="N24" s="252">
        <f t="shared" si="4"/>
        <v>0.14669850809002044</v>
      </c>
    </row>
    <row r="25" spans="1:18" x14ac:dyDescent="0.3">
      <c r="B25" s="245"/>
      <c r="C25" s="253" t="s">
        <v>312</v>
      </c>
      <c r="D25" s="254" t="s">
        <v>133</v>
      </c>
      <c r="E25" s="254" t="s">
        <v>134</v>
      </c>
      <c r="F25" s="254" t="s">
        <v>135</v>
      </c>
      <c r="G25" s="254" t="s">
        <v>136</v>
      </c>
      <c r="H25" s="254" t="s">
        <v>144</v>
      </c>
      <c r="I25" s="254" t="s">
        <v>146</v>
      </c>
      <c r="J25" s="254" t="s">
        <v>147</v>
      </c>
      <c r="K25" s="254" t="s">
        <v>148</v>
      </c>
      <c r="L25" s="254" t="s">
        <v>149</v>
      </c>
      <c r="M25" s="254" t="s">
        <v>150</v>
      </c>
      <c r="N25" s="254" t="s">
        <v>151</v>
      </c>
    </row>
    <row r="26" spans="1:18" x14ac:dyDescent="0.3">
      <c r="A26" s="145" t="s">
        <v>344</v>
      </c>
      <c r="B26" s="252">
        <f>P5*$E$19</f>
        <v>1.7880190985498826E-2</v>
      </c>
      <c r="C26" s="254" t="s">
        <v>133</v>
      </c>
      <c r="D26" s="255">
        <f>$B26+D$24</f>
        <v>1.7880190985498826E-2</v>
      </c>
      <c r="E26" s="255">
        <f t="shared" ref="E26:N29" si="5">$B26+E$24</f>
        <v>1.7880190985498826E-2</v>
      </c>
      <c r="F26" s="255">
        <f t="shared" si="5"/>
        <v>1.7880190985498826E-2</v>
      </c>
      <c r="G26" s="255">
        <f t="shared" si="5"/>
        <v>1.7880190985498826E-2</v>
      </c>
      <c r="H26" s="255">
        <f t="shared" si="5"/>
        <v>5.938598441457859E-2</v>
      </c>
      <c r="I26" s="255">
        <f t="shared" si="5"/>
        <v>0.29558115039622029</v>
      </c>
      <c r="J26" s="255">
        <f t="shared" si="5"/>
        <v>0.11998682938217069</v>
      </c>
      <c r="K26" s="255">
        <f t="shared" si="5"/>
        <v>3.071273124640515E-2</v>
      </c>
      <c r="L26" s="255">
        <f t="shared" si="5"/>
        <v>5.7738587431110149E-2</v>
      </c>
      <c r="M26" s="255">
        <f t="shared" si="5"/>
        <v>2.3084226966249885E-2</v>
      </c>
      <c r="N26" s="255">
        <f t="shared" si="5"/>
        <v>0.16457869907551925</v>
      </c>
    </row>
    <row r="27" spans="1:18" x14ac:dyDescent="0.3">
      <c r="A27" s="145" t="s">
        <v>311</v>
      </c>
      <c r="B27" s="252">
        <f>P6*$E$19</f>
        <v>1.9220907918594567E-2</v>
      </c>
      <c r="C27" s="254" t="s">
        <v>134</v>
      </c>
      <c r="D27" s="255">
        <f t="shared" ref="D27:D29" si="6">$B27+D$24</f>
        <v>1.9220907918594567E-2</v>
      </c>
      <c r="E27" s="255">
        <f t="shared" si="5"/>
        <v>1.9220907918594567E-2</v>
      </c>
      <c r="F27" s="255">
        <f t="shared" si="5"/>
        <v>1.9220907918594567E-2</v>
      </c>
      <c r="G27" s="255">
        <f t="shared" si="5"/>
        <v>1.9220907918594567E-2</v>
      </c>
      <c r="H27" s="255">
        <f t="shared" si="5"/>
        <v>6.0726701347674328E-2</v>
      </c>
      <c r="I27" s="255">
        <f t="shared" si="5"/>
        <v>0.29692186732931602</v>
      </c>
      <c r="J27" s="255">
        <f t="shared" si="5"/>
        <v>0.12132754631526643</v>
      </c>
      <c r="K27" s="255">
        <f t="shared" si="5"/>
        <v>3.2053448179500892E-2</v>
      </c>
      <c r="L27" s="255">
        <f t="shared" si="5"/>
        <v>5.9079304364205887E-2</v>
      </c>
      <c r="M27" s="255">
        <f t="shared" si="5"/>
        <v>2.4424943899345623E-2</v>
      </c>
      <c r="N27" s="255">
        <f t="shared" si="5"/>
        <v>0.16591941600861501</v>
      </c>
    </row>
    <row r="28" spans="1:18" x14ac:dyDescent="0.3">
      <c r="B28" s="252">
        <f>P7*$E$19</f>
        <v>8.3565028725725472E-3</v>
      </c>
      <c r="C28" s="254" t="s">
        <v>135</v>
      </c>
      <c r="D28" s="255">
        <f t="shared" si="6"/>
        <v>8.3565028725725472E-3</v>
      </c>
      <c r="E28" s="255">
        <f t="shared" si="5"/>
        <v>8.3565028725725472E-3</v>
      </c>
      <c r="F28" s="255">
        <f t="shared" si="5"/>
        <v>8.3565028725725472E-3</v>
      </c>
      <c r="G28" s="255">
        <f t="shared" si="5"/>
        <v>8.3565028725725472E-3</v>
      </c>
      <c r="H28" s="255">
        <f t="shared" si="5"/>
        <v>4.9862296301652315E-2</v>
      </c>
      <c r="I28" s="255">
        <f t="shared" si="5"/>
        <v>0.28605746228329404</v>
      </c>
      <c r="J28" s="255">
        <f t="shared" si="5"/>
        <v>0.11046314126924441</v>
      </c>
      <c r="K28" s="255">
        <f t="shared" si="5"/>
        <v>2.1189043133478871E-2</v>
      </c>
      <c r="L28" s="255">
        <f t="shared" si="5"/>
        <v>4.8214899318183874E-2</v>
      </c>
      <c r="M28" s="255">
        <f t="shared" si="5"/>
        <v>1.3560538853323605E-2</v>
      </c>
      <c r="N28" s="255">
        <f t="shared" si="5"/>
        <v>0.155055010962593</v>
      </c>
    </row>
    <row r="29" spans="1:18" x14ac:dyDescent="0.3">
      <c r="B29" s="252">
        <f>P8*$E$19</f>
        <v>5.2234646094088076E-4</v>
      </c>
      <c r="C29" s="254" t="s">
        <v>136</v>
      </c>
      <c r="D29" s="255">
        <f t="shared" si="6"/>
        <v>5.2234646094088076E-4</v>
      </c>
      <c r="E29" s="255">
        <f t="shared" si="5"/>
        <v>5.2234646094088076E-4</v>
      </c>
      <c r="F29" s="255">
        <f t="shared" si="5"/>
        <v>5.2234646094088076E-4</v>
      </c>
      <c r="G29" s="255">
        <f t="shared" si="5"/>
        <v>5.2234646094088076E-4</v>
      </c>
      <c r="H29" s="255">
        <f t="shared" si="5"/>
        <v>4.2028139890020647E-2</v>
      </c>
      <c r="I29" s="255">
        <f t="shared" si="5"/>
        <v>0.27822330587166239</v>
      </c>
      <c r="J29" s="255">
        <f t="shared" si="5"/>
        <v>0.10262898485761274</v>
      </c>
      <c r="K29" s="255">
        <f t="shared" si="5"/>
        <v>1.3354886721847205E-2</v>
      </c>
      <c r="L29" s="255">
        <f t="shared" si="5"/>
        <v>4.0380742906552206E-2</v>
      </c>
      <c r="M29" s="255">
        <f t="shared" si="5"/>
        <v>5.7263824416919386E-3</v>
      </c>
      <c r="N29" s="255">
        <f t="shared" si="5"/>
        <v>0.14722085455096132</v>
      </c>
    </row>
    <row r="30" spans="1:18" ht="15" thickBot="1" x14ac:dyDescent="0.35"/>
    <row r="31" spans="1:18" x14ac:dyDescent="0.3">
      <c r="O31" s="283" t="s">
        <v>338</v>
      </c>
      <c r="P31" s="284"/>
      <c r="Q31" s="284"/>
      <c r="R31" s="285"/>
    </row>
    <row r="32" spans="1:18" x14ac:dyDescent="0.3">
      <c r="O32" s="293"/>
      <c r="P32" s="294"/>
      <c r="Q32" s="295" t="s">
        <v>317</v>
      </c>
      <c r="R32" s="296" t="s">
        <v>339</v>
      </c>
    </row>
    <row r="33" spans="15:18" x14ac:dyDescent="0.3">
      <c r="O33" s="286" t="s">
        <v>276</v>
      </c>
      <c r="P33" s="24" t="s">
        <v>313</v>
      </c>
      <c r="Q33" s="289">
        <f>AVERAGE(B26:B27)</f>
        <v>1.8550549452046698E-2</v>
      </c>
      <c r="R33" s="291">
        <f>Q33/12</f>
        <v>1.5458791210038916E-3</v>
      </c>
    </row>
    <row r="34" spans="15:18" x14ac:dyDescent="0.3">
      <c r="O34" s="286"/>
      <c r="P34" s="24" t="s">
        <v>314</v>
      </c>
      <c r="Q34" s="289">
        <f>B28</f>
        <v>8.3565028725725472E-3</v>
      </c>
      <c r="R34" s="291">
        <f t="shared" ref="R34:R39" si="7">Q34/12</f>
        <v>6.9637523938104564E-4</v>
      </c>
    </row>
    <row r="35" spans="15:18" x14ac:dyDescent="0.3">
      <c r="O35" s="286"/>
      <c r="P35" s="24" t="s">
        <v>315</v>
      </c>
      <c r="Q35" s="289">
        <f>B29</f>
        <v>5.2234646094088076E-4</v>
      </c>
      <c r="R35" s="291">
        <f t="shared" si="7"/>
        <v>4.3528871745073399E-5</v>
      </c>
    </row>
    <row r="36" spans="15:18" x14ac:dyDescent="0.3">
      <c r="O36" s="286" t="s">
        <v>316</v>
      </c>
      <c r="P36" s="24" t="s">
        <v>313</v>
      </c>
      <c r="Q36" s="289">
        <f>AVERAGE(D24:E24)</f>
        <v>0</v>
      </c>
      <c r="R36" s="291">
        <f t="shared" si="7"/>
        <v>0</v>
      </c>
    </row>
    <row r="37" spans="15:18" x14ac:dyDescent="0.3">
      <c r="O37" s="286"/>
      <c r="P37" s="24" t="s">
        <v>314</v>
      </c>
      <c r="Q37" s="289">
        <f>F24</f>
        <v>0</v>
      </c>
      <c r="R37" s="291">
        <f t="shared" si="7"/>
        <v>0</v>
      </c>
    </row>
    <row r="38" spans="15:18" x14ac:dyDescent="0.3">
      <c r="O38" s="286"/>
      <c r="P38" s="24" t="s">
        <v>315</v>
      </c>
      <c r="Q38" s="289">
        <f>G24</f>
        <v>0</v>
      </c>
      <c r="R38" s="291">
        <f t="shared" si="7"/>
        <v>0</v>
      </c>
    </row>
    <row r="39" spans="15:18" ht="15" thickBot="1" x14ac:dyDescent="0.35">
      <c r="O39" s="287"/>
      <c r="P39" s="288" t="s">
        <v>341</v>
      </c>
      <c r="Q39" s="290">
        <f>AVERAGE(H24:N24)</f>
        <v>8.9415267430537473E-2</v>
      </c>
      <c r="R39" s="292">
        <f t="shared" si="7"/>
        <v>7.4512722858781225E-3</v>
      </c>
    </row>
  </sheetData>
  <conditionalFormatting sqref="D5:N8">
    <cfRule type="cellIs" dxfId="1" priority="4" operator="equal">
      <formula>0</formula>
    </cfRule>
  </conditionalFormatting>
  <conditionalFormatting sqref="D26:N29">
    <cfRule type="cellIs" dxfId="0" priority="1" operator="equal">
      <formula>0</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2"/>
  <sheetViews>
    <sheetView workbookViewId="0">
      <selection activeCell="C7" sqref="C7"/>
    </sheetView>
  </sheetViews>
  <sheetFormatPr defaultRowHeight="14.4" x14ac:dyDescent="0.3"/>
  <cols>
    <col min="1" max="1" width="65.21875" customWidth="1"/>
    <col min="2" max="2" width="14.5546875" bestFit="1" customWidth="1"/>
    <col min="3" max="3" width="16.44140625" bestFit="1" customWidth="1"/>
  </cols>
  <sheetData>
    <row r="1" spans="1:4" x14ac:dyDescent="0.3">
      <c r="A1" s="193" t="s">
        <v>251</v>
      </c>
    </row>
    <row r="2" spans="1:4" s="84" customFormat="1" x14ac:dyDescent="0.3">
      <c r="A2" s="194">
        <f>COUNTIF(D:D,"N")</f>
        <v>0</v>
      </c>
    </row>
    <row r="3" spans="1:4" s="84" customFormat="1" x14ac:dyDescent="0.3">
      <c r="A3" s="186"/>
    </row>
    <row r="4" spans="1:4" s="84" customFormat="1" x14ac:dyDescent="0.3">
      <c r="A4" s="120"/>
      <c r="B4" s="180" t="s">
        <v>252</v>
      </c>
      <c r="C4" s="181" t="s">
        <v>254</v>
      </c>
      <c r="D4" s="181" t="s">
        <v>253</v>
      </c>
    </row>
    <row r="5" spans="1:4" s="84" customFormat="1" x14ac:dyDescent="0.3">
      <c r="A5" s="182" t="s">
        <v>333</v>
      </c>
      <c r="B5" s="183"/>
      <c r="C5" s="183"/>
      <c r="D5" s="183"/>
    </row>
    <row r="6" spans="1:4" s="84" customFormat="1" x14ac:dyDescent="0.3">
      <c r="A6" s="179" t="s">
        <v>337</v>
      </c>
      <c r="B6" s="274">
        <f>'Gas Flow'!D11-'Entry-Exit'!E22</f>
        <v>2.3646862246096134E-11</v>
      </c>
      <c r="C6" s="185">
        <v>9.9999999999999995E-7</v>
      </c>
      <c r="D6" s="184" t="str">
        <f>IF(ABS(B6)&gt;C6,"N","S")</f>
        <v>S</v>
      </c>
    </row>
    <row r="7" spans="1:4" s="84" customFormat="1" x14ac:dyDescent="0.3">
      <c r="A7" s="179" t="s">
        <v>335</v>
      </c>
      <c r="B7" s="274">
        <f>'Gas Flow'!K24-'Entry-Exit'!E9</f>
        <v>0</v>
      </c>
      <c r="C7" s="185">
        <v>0</v>
      </c>
      <c r="D7" s="184" t="str">
        <f>IF(ABS(B7)&gt;C7,"N","S")</f>
        <v>S</v>
      </c>
    </row>
    <row r="8" spans="1:4" s="84" customFormat="1" x14ac:dyDescent="0.3">
      <c r="A8" s="179" t="s">
        <v>334</v>
      </c>
      <c r="B8" s="274">
        <f>'Gas Flow'!L24*1000-Parameters!C77</f>
        <v>0</v>
      </c>
      <c r="C8" s="185">
        <v>0</v>
      </c>
      <c r="D8" s="184" t="str">
        <f>IF(ABS(B8)&gt;C8,"N","S")</f>
        <v>S</v>
      </c>
    </row>
    <row r="9" spans="1:4" x14ac:dyDescent="0.3">
      <c r="A9" s="182" t="s">
        <v>275</v>
      </c>
      <c r="B9" s="183"/>
      <c r="C9" s="183"/>
      <c r="D9" s="183"/>
    </row>
    <row r="10" spans="1:4" x14ac:dyDescent="0.3">
      <c r="A10" s="179" t="s">
        <v>249</v>
      </c>
      <c r="B10" s="178">
        <f>'1.3.Anuities &amp; Distances'!D51-RNT!E11</f>
        <v>0</v>
      </c>
      <c r="C10" s="185">
        <v>0</v>
      </c>
      <c r="D10" s="184" t="str">
        <f>IF(ABS(B10)&gt;C10,"N","S")</f>
        <v>S</v>
      </c>
    </row>
    <row r="11" spans="1:4" x14ac:dyDescent="0.3">
      <c r="A11" s="182" t="s">
        <v>250</v>
      </c>
      <c r="B11" s="183"/>
      <c r="C11" s="183"/>
      <c r="D11" s="183"/>
    </row>
    <row r="12" spans="1:4" x14ac:dyDescent="0.3">
      <c r="A12" s="179" t="s">
        <v>249</v>
      </c>
      <c r="B12" s="178">
        <f>RNT!E11-SUM(RNT!H:H)</f>
        <v>0</v>
      </c>
      <c r="C12" s="185">
        <v>0</v>
      </c>
      <c r="D12" s="184" t="str">
        <f>IF(ABS(B12)&gt;C12,"N","S")</f>
        <v>S</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J26"/>
  <sheetViews>
    <sheetView workbookViewId="0">
      <selection activeCell="C7" sqref="C7"/>
    </sheetView>
  </sheetViews>
  <sheetFormatPr defaultRowHeight="14.4" x14ac:dyDescent="0.3"/>
  <sheetData>
    <row r="2" spans="1:10" ht="15" thickBot="1" x14ac:dyDescent="0.35">
      <c r="A2" s="91" t="s">
        <v>342</v>
      </c>
    </row>
    <row r="3" spans="1:10" ht="15" thickBot="1" x14ac:dyDescent="0.35">
      <c r="A3" s="313" t="str">
        <f>Parameters!A5</f>
        <v>Ano</v>
      </c>
      <c r="B3" s="310" t="str">
        <f>Parameters!B5</f>
        <v>Lote 1</v>
      </c>
      <c r="C3" s="311" t="str">
        <f>Parameters!C5</f>
        <v>Lote 2</v>
      </c>
      <c r="D3" s="311" t="str">
        <f>Parameters!D5</f>
        <v>Lote 3</v>
      </c>
      <c r="E3" s="311" t="str">
        <f>Parameters!E5</f>
        <v>Lote 4</v>
      </c>
      <c r="F3" s="311" t="str">
        <f>Parameters!F5</f>
        <v>Lote 5</v>
      </c>
      <c r="G3" s="311" t="str">
        <f>Parameters!G5</f>
        <v>Lote 6</v>
      </c>
      <c r="H3" s="311" t="str">
        <f>Parameters!H5</f>
        <v>Lote 7</v>
      </c>
      <c r="I3" s="312" t="str">
        <f>Parameters!I5</f>
        <v>Lote 8</v>
      </c>
      <c r="J3" s="84"/>
    </row>
    <row r="4" spans="1:10" x14ac:dyDescent="0.3">
      <c r="A4" s="314">
        <f>Parameters!A6</f>
        <v>1997</v>
      </c>
      <c r="B4" s="307">
        <f>Parameters!B6</f>
        <v>222914.59980999996</v>
      </c>
      <c r="C4" s="308">
        <f>Parameters!C6</f>
        <v>241677.04466000007</v>
      </c>
      <c r="D4" s="308">
        <f>Parameters!D6</f>
        <v>116878.06121000015</v>
      </c>
      <c r="E4" s="308">
        <f>Parameters!E6</f>
        <v>22491.303110000023</v>
      </c>
      <c r="F4" s="308">
        <f>Parameters!F6</f>
        <v>0.21231999999999998</v>
      </c>
      <c r="G4" s="308">
        <f>Parameters!G6</f>
        <v>931.63574000000051</v>
      </c>
      <c r="H4" s="308">
        <f>Parameters!H6</f>
        <v>0</v>
      </c>
      <c r="I4" s="309">
        <f>Parameters!I6</f>
        <v>0</v>
      </c>
    </row>
    <row r="5" spans="1:10" x14ac:dyDescent="0.3">
      <c r="A5" s="315">
        <f>Parameters!A7</f>
        <v>1998</v>
      </c>
      <c r="B5" s="302">
        <f>Parameters!B7</f>
        <v>8274.2677600000025</v>
      </c>
      <c r="C5" s="301">
        <f>Parameters!C7</f>
        <v>9264.9305099999983</v>
      </c>
      <c r="D5" s="301">
        <f>Parameters!D7</f>
        <v>4859.3454600000005</v>
      </c>
      <c r="E5" s="301">
        <f>Parameters!E7</f>
        <v>21085.819520000005</v>
      </c>
      <c r="F5" s="301">
        <f>Parameters!F7</f>
        <v>37.261490000000002</v>
      </c>
      <c r="G5" s="301">
        <f>Parameters!G7</f>
        <v>820.71051999999975</v>
      </c>
      <c r="H5" s="301">
        <f>Parameters!H7</f>
        <v>0</v>
      </c>
      <c r="I5" s="303">
        <f>Parameters!I7</f>
        <v>0</v>
      </c>
    </row>
    <row r="6" spans="1:10" x14ac:dyDescent="0.3">
      <c r="A6" s="315">
        <f>Parameters!A8</f>
        <v>1999</v>
      </c>
      <c r="B6" s="302">
        <f>Parameters!B8</f>
        <v>810.62515000000008</v>
      </c>
      <c r="C6" s="301">
        <f>Parameters!C8</f>
        <v>1701.0473900000006</v>
      </c>
      <c r="D6" s="301">
        <f>Parameters!D8</f>
        <v>326.21274</v>
      </c>
      <c r="E6" s="301">
        <f>Parameters!E8</f>
        <v>5638.6887400000005</v>
      </c>
      <c r="F6" s="301">
        <f>Parameters!F8</f>
        <v>3264.6980800000001</v>
      </c>
      <c r="G6" s="301">
        <f>Parameters!G8</f>
        <v>0</v>
      </c>
      <c r="H6" s="301">
        <f>Parameters!H8</f>
        <v>0</v>
      </c>
      <c r="I6" s="303">
        <f>Parameters!I8</f>
        <v>0</v>
      </c>
    </row>
    <row r="7" spans="1:10" x14ac:dyDescent="0.3">
      <c r="A7" s="315">
        <f>Parameters!A9</f>
        <v>2000</v>
      </c>
      <c r="B7" s="302">
        <f>Parameters!B9</f>
        <v>2495.9915599999999</v>
      </c>
      <c r="C7" s="301">
        <f>Parameters!C9</f>
        <v>8805.9968299999964</v>
      </c>
      <c r="D7" s="301">
        <f>Parameters!D9</f>
        <v>37.878299999999996</v>
      </c>
      <c r="E7" s="301">
        <f>Parameters!E9</f>
        <v>755.98664000000008</v>
      </c>
      <c r="F7" s="301">
        <f>Parameters!F9</f>
        <v>0</v>
      </c>
      <c r="G7" s="301">
        <f>Parameters!G9</f>
        <v>9.5072499999999991</v>
      </c>
      <c r="H7" s="301">
        <f>Parameters!H9</f>
        <v>225.94245999999998</v>
      </c>
      <c r="I7" s="303">
        <f>Parameters!I9</f>
        <v>0</v>
      </c>
    </row>
    <row r="8" spans="1:10" x14ac:dyDescent="0.3">
      <c r="A8" s="315">
        <f>Parameters!A10</f>
        <v>2001</v>
      </c>
      <c r="B8" s="302">
        <f>Parameters!B10</f>
        <v>463.33437000000009</v>
      </c>
      <c r="C8" s="301">
        <f>Parameters!C10</f>
        <v>788.67763000000014</v>
      </c>
      <c r="D8" s="301">
        <f>Parameters!D10</f>
        <v>316.26519000000002</v>
      </c>
      <c r="E8" s="301">
        <f>Parameters!E10</f>
        <v>394.22909000000004</v>
      </c>
      <c r="F8" s="301">
        <f>Parameters!F10</f>
        <v>2220.2208500000002</v>
      </c>
      <c r="G8" s="301">
        <f>Parameters!G10</f>
        <v>173.92887999999999</v>
      </c>
      <c r="H8" s="301">
        <f>Parameters!H10</f>
        <v>0</v>
      </c>
      <c r="I8" s="303">
        <f>Parameters!I10</f>
        <v>0</v>
      </c>
    </row>
    <row r="9" spans="1:10" x14ac:dyDescent="0.3">
      <c r="A9" s="315">
        <f>Parameters!A11</f>
        <v>2002</v>
      </c>
      <c r="B9" s="302">
        <f>Parameters!B11</f>
        <v>2770.3964399999995</v>
      </c>
      <c r="C9" s="301">
        <f>Parameters!C11</f>
        <v>1304.0552299999999</v>
      </c>
      <c r="D9" s="301">
        <f>Parameters!D11</f>
        <v>776.09438999999986</v>
      </c>
      <c r="E9" s="301">
        <f>Parameters!E11</f>
        <v>131.46995999999999</v>
      </c>
      <c r="F9" s="301">
        <f>Parameters!F11</f>
        <v>762.29038000000014</v>
      </c>
      <c r="G9" s="301">
        <f>Parameters!G11</f>
        <v>2070.5566599999997</v>
      </c>
      <c r="H9" s="301">
        <f>Parameters!H11</f>
        <v>0</v>
      </c>
      <c r="I9" s="303">
        <f>Parameters!I11</f>
        <v>0</v>
      </c>
    </row>
    <row r="10" spans="1:10" x14ac:dyDescent="0.3">
      <c r="A10" s="315">
        <f>Parameters!A12</f>
        <v>2003</v>
      </c>
      <c r="B10" s="302">
        <f>Parameters!B12</f>
        <v>968.73103999999898</v>
      </c>
      <c r="C10" s="301">
        <f>Parameters!C12</f>
        <v>1518.5279200000023</v>
      </c>
      <c r="D10" s="301">
        <f>Parameters!D12</f>
        <v>680.37024000000122</v>
      </c>
      <c r="E10" s="301">
        <f>Parameters!E12</f>
        <v>207.86672999999999</v>
      </c>
      <c r="F10" s="301">
        <f>Parameters!F12</f>
        <v>2808.7215300000003</v>
      </c>
      <c r="G10" s="301">
        <f>Parameters!G12</f>
        <v>27801.526620000001</v>
      </c>
      <c r="H10" s="301">
        <f>Parameters!H12</f>
        <v>48873.438010000013</v>
      </c>
      <c r="I10" s="303">
        <f>Parameters!I12</f>
        <v>0</v>
      </c>
    </row>
    <row r="11" spans="1:10" x14ac:dyDescent="0.3">
      <c r="A11" s="315">
        <f>Parameters!A13</f>
        <v>2004</v>
      </c>
      <c r="B11" s="302">
        <f>Parameters!B13</f>
        <v>2403.8833600000003</v>
      </c>
      <c r="C11" s="301">
        <f>Parameters!C13</f>
        <v>1343.4360799999995</v>
      </c>
      <c r="D11" s="301">
        <f>Parameters!D13</f>
        <v>305.53616</v>
      </c>
      <c r="E11" s="301">
        <f>Parameters!E13</f>
        <v>5786.6888999999992</v>
      </c>
      <c r="F11" s="301">
        <f>Parameters!F13</f>
        <v>266.47809999999998</v>
      </c>
      <c r="G11" s="301">
        <f>Parameters!G13</f>
        <v>130.14666</v>
      </c>
      <c r="H11" s="301">
        <f>Parameters!H13</f>
        <v>1328.11482</v>
      </c>
      <c r="I11" s="303">
        <f>Parameters!I13</f>
        <v>0</v>
      </c>
    </row>
    <row r="12" spans="1:10" x14ac:dyDescent="0.3">
      <c r="A12" s="315">
        <f>Parameters!A14</f>
        <v>2005</v>
      </c>
      <c r="B12" s="302">
        <f>Parameters!B14</f>
        <v>607.86725999999976</v>
      </c>
      <c r="C12" s="301">
        <f>Parameters!C14</f>
        <v>1408.8466000000001</v>
      </c>
      <c r="D12" s="301">
        <f>Parameters!D14</f>
        <v>1333.65725</v>
      </c>
      <c r="E12" s="301">
        <f>Parameters!E14</f>
        <v>2008.1493399999995</v>
      </c>
      <c r="F12" s="301">
        <f>Parameters!F14</f>
        <v>198.50037000000003</v>
      </c>
      <c r="G12" s="301">
        <f>Parameters!G14</f>
        <v>398.82941</v>
      </c>
      <c r="H12" s="301">
        <f>Parameters!H14</f>
        <v>442.46271000000002</v>
      </c>
      <c r="I12" s="303">
        <f>Parameters!I14</f>
        <v>0</v>
      </c>
    </row>
    <row r="13" spans="1:10" x14ac:dyDescent="0.3">
      <c r="A13" s="315">
        <f>Parameters!A15</f>
        <v>2006</v>
      </c>
      <c r="B13" s="302">
        <f>Parameters!B15</f>
        <v>585.47226999999998</v>
      </c>
      <c r="C13" s="301">
        <f>Parameters!C15</f>
        <v>509.18108000000001</v>
      </c>
      <c r="D13" s="301">
        <f>Parameters!D15</f>
        <v>663.90937000000008</v>
      </c>
      <c r="E13" s="301">
        <f>Parameters!E15</f>
        <v>295.00668000000002</v>
      </c>
      <c r="F13" s="301">
        <f>Parameters!F15</f>
        <v>98.610129999999984</v>
      </c>
      <c r="G13" s="301">
        <f>Parameters!G15</f>
        <v>382.91877999999997</v>
      </c>
      <c r="H13" s="301">
        <f>Parameters!H15</f>
        <v>206.82451999999998</v>
      </c>
      <c r="I13" s="303">
        <f>Parameters!I15</f>
        <v>0</v>
      </c>
    </row>
    <row r="14" spans="1:10" x14ac:dyDescent="0.3">
      <c r="A14" s="315">
        <f>Parameters!A16</f>
        <v>2007</v>
      </c>
      <c r="B14" s="302">
        <f>Parameters!B16</f>
        <v>128.10719999999998</v>
      </c>
      <c r="C14" s="301">
        <f>Parameters!C16</f>
        <v>72.51464</v>
      </c>
      <c r="D14" s="301">
        <f>Parameters!D16</f>
        <v>9.5679599999999994</v>
      </c>
      <c r="E14" s="301">
        <f>Parameters!E16</f>
        <v>596.46408999999994</v>
      </c>
      <c r="F14" s="301">
        <f>Parameters!F16</f>
        <v>14.351940000000001</v>
      </c>
      <c r="G14" s="301">
        <f>Parameters!G16</f>
        <v>9.4970599999999994</v>
      </c>
      <c r="H14" s="301">
        <f>Parameters!H16</f>
        <v>388.73883000000001</v>
      </c>
      <c r="I14" s="303">
        <f>Parameters!I16</f>
        <v>0</v>
      </c>
    </row>
    <row r="15" spans="1:10" x14ac:dyDescent="0.3">
      <c r="A15" s="315">
        <f>Parameters!A17</f>
        <v>2008</v>
      </c>
      <c r="B15" s="302">
        <f>Parameters!B17</f>
        <v>942.47690999999998</v>
      </c>
      <c r="C15" s="301">
        <f>Parameters!C17</f>
        <v>4373.2622300000003</v>
      </c>
      <c r="D15" s="301">
        <f>Parameters!D17</f>
        <v>195.19046</v>
      </c>
      <c r="E15" s="301">
        <f>Parameters!E17</f>
        <v>17.655059999999999</v>
      </c>
      <c r="F15" s="301">
        <f>Parameters!F17</f>
        <v>23.855250000000002</v>
      </c>
      <c r="G15" s="301">
        <f>Parameters!G17</f>
        <v>29.458419999999997</v>
      </c>
      <c r="H15" s="301">
        <f>Parameters!H17</f>
        <v>2741.7865299999999</v>
      </c>
      <c r="I15" s="303">
        <f>Parameters!I17</f>
        <v>0</v>
      </c>
    </row>
    <row r="16" spans="1:10" x14ac:dyDescent="0.3">
      <c r="A16" s="315">
        <f>Parameters!A18</f>
        <v>2009</v>
      </c>
      <c r="B16" s="302">
        <f>Parameters!B18</f>
        <v>4885.4434999999703</v>
      </c>
      <c r="C16" s="301">
        <f>Parameters!C18</f>
        <v>23321.767469999941</v>
      </c>
      <c r="D16" s="301">
        <f>Parameters!D18</f>
        <v>2157.4410699999717</v>
      </c>
      <c r="E16" s="301">
        <f>Parameters!E18</f>
        <v>206.71825999999737</v>
      </c>
      <c r="F16" s="301">
        <f>Parameters!F18</f>
        <v>74.777699999998731</v>
      </c>
      <c r="G16" s="301">
        <f>Parameters!G18</f>
        <v>256.25951999999961</v>
      </c>
      <c r="H16" s="301">
        <f>Parameters!H18</f>
        <v>4411.5656300000028</v>
      </c>
      <c r="I16" s="303">
        <f>Parameters!I18</f>
        <v>0</v>
      </c>
    </row>
    <row r="17" spans="1:9" x14ac:dyDescent="0.3">
      <c r="A17" s="315">
        <f>Parameters!A19</f>
        <v>2010</v>
      </c>
      <c r="B17" s="302">
        <f>Parameters!B19</f>
        <v>14189.193939999999</v>
      </c>
      <c r="C17" s="301">
        <f>Parameters!C19</f>
        <v>21944.378749999989</v>
      </c>
      <c r="D17" s="301">
        <f>Parameters!D19</f>
        <v>6838.5656799999997</v>
      </c>
      <c r="E17" s="301">
        <f>Parameters!E19</f>
        <v>52.010210000000008</v>
      </c>
      <c r="F17" s="301">
        <f>Parameters!F19</f>
        <v>671.35157000000015</v>
      </c>
      <c r="G17" s="301">
        <f>Parameters!G19</f>
        <v>124.59049999999999</v>
      </c>
      <c r="H17" s="301">
        <f>Parameters!H19</f>
        <v>239.78344000000001</v>
      </c>
      <c r="I17" s="303">
        <f>Parameters!I19</f>
        <v>0</v>
      </c>
    </row>
    <row r="18" spans="1:9" x14ac:dyDescent="0.3">
      <c r="A18" s="315">
        <f>Parameters!A20</f>
        <v>2011</v>
      </c>
      <c r="B18" s="302">
        <f>Parameters!B20</f>
        <v>4558.4799999999996</v>
      </c>
      <c r="C18" s="301">
        <f>Parameters!C20</f>
        <v>2518.86</v>
      </c>
      <c r="D18" s="301">
        <f>Parameters!D20</f>
        <v>143.47999999999999</v>
      </c>
      <c r="E18" s="301">
        <f>Parameters!E20</f>
        <v>1391.01</v>
      </c>
      <c r="F18" s="301">
        <f>Parameters!F20</f>
        <v>76.882000000000005</v>
      </c>
      <c r="G18" s="301">
        <f>Parameters!G20</f>
        <v>167.31399999999999</v>
      </c>
      <c r="H18" s="301">
        <f>Parameters!H20</f>
        <v>1363.27</v>
      </c>
      <c r="I18" s="303">
        <f>Parameters!I20</f>
        <v>0</v>
      </c>
    </row>
    <row r="19" spans="1:9" x14ac:dyDescent="0.3">
      <c r="A19" s="315">
        <f>Parameters!A21</f>
        <v>2012</v>
      </c>
      <c r="B19" s="302">
        <f>Parameters!B21</f>
        <v>127.90075</v>
      </c>
      <c r="C19" s="301">
        <f>Parameters!C21</f>
        <v>2226.12338</v>
      </c>
      <c r="D19" s="301">
        <f>Parameters!D21</f>
        <v>66.971100000000007</v>
      </c>
      <c r="E19" s="301">
        <f>Parameters!E21</f>
        <v>78.737959999999987</v>
      </c>
      <c r="F19" s="301">
        <f>Parameters!F21</f>
        <v>11.754350000000001</v>
      </c>
      <c r="G19" s="301">
        <f>Parameters!G21</f>
        <v>0</v>
      </c>
      <c r="H19" s="301">
        <f>Parameters!H21</f>
        <v>405.21646000000004</v>
      </c>
      <c r="I19" s="303">
        <f>Parameters!I21</f>
        <v>0</v>
      </c>
    </row>
    <row r="20" spans="1:9" x14ac:dyDescent="0.3">
      <c r="A20" s="315">
        <f>Parameters!A22</f>
        <v>2013</v>
      </c>
      <c r="B20" s="302">
        <f>Parameters!B22</f>
        <v>277.89400000000001</v>
      </c>
      <c r="C20" s="301">
        <f>Parameters!C22</f>
        <v>-44.426000000000002</v>
      </c>
      <c r="D20" s="301">
        <f>Parameters!D22</f>
        <v>2.2999999999999998</v>
      </c>
      <c r="E20" s="301">
        <f>Parameters!E22</f>
        <v>19.212</v>
      </c>
      <c r="F20" s="301">
        <f>Parameters!F22</f>
        <v>11.5</v>
      </c>
      <c r="G20" s="301">
        <f>Parameters!G22</f>
        <v>13.013</v>
      </c>
      <c r="H20" s="301">
        <f>Parameters!H22</f>
        <v>8.7159999999999993</v>
      </c>
      <c r="I20" s="303">
        <f>Parameters!I22</f>
        <v>41769.94</v>
      </c>
    </row>
    <row r="21" spans="1:9" x14ac:dyDescent="0.3">
      <c r="A21" s="315">
        <f>Parameters!A23</f>
        <v>2014</v>
      </c>
      <c r="B21" s="302">
        <f>Parameters!B23</f>
        <v>1327.8187399999983</v>
      </c>
      <c r="C21" s="301">
        <f>Parameters!C23</f>
        <v>1317.2203299999981</v>
      </c>
      <c r="D21" s="301">
        <f>Parameters!D23</f>
        <v>836.52058999999952</v>
      </c>
      <c r="E21" s="301">
        <f>Parameters!E23</f>
        <v>57.753720000000008</v>
      </c>
      <c r="F21" s="301">
        <f>Parameters!F23</f>
        <v>134.36762000000002</v>
      </c>
      <c r="G21" s="301">
        <f>Parameters!G23</f>
        <v>164.95237000000003</v>
      </c>
      <c r="H21" s="301">
        <f>Parameters!H23</f>
        <v>1062.0644</v>
      </c>
      <c r="I21" s="303">
        <f>Parameters!I23</f>
        <v>0</v>
      </c>
    </row>
    <row r="22" spans="1:9" x14ac:dyDescent="0.3">
      <c r="A22" s="315">
        <f>Parameters!A24</f>
        <v>2015</v>
      </c>
      <c r="B22" s="302">
        <f>Parameters!B24</f>
        <v>657.91363999999999</v>
      </c>
      <c r="C22" s="301">
        <f>Parameters!C24</f>
        <v>1750.22829</v>
      </c>
      <c r="D22" s="301">
        <f>Parameters!D24</f>
        <v>403.98475000000002</v>
      </c>
      <c r="E22" s="301">
        <f>Parameters!E24</f>
        <v>351.67042000000004</v>
      </c>
      <c r="F22" s="301">
        <f>Parameters!F24</f>
        <v>107.93278999999998</v>
      </c>
      <c r="G22" s="301">
        <f>Parameters!G24</f>
        <v>60.115470000000002</v>
      </c>
      <c r="H22" s="301">
        <f>Parameters!H24</f>
        <v>371.64415000000002</v>
      </c>
      <c r="I22" s="303">
        <f>Parameters!I24</f>
        <v>24.404700000000002</v>
      </c>
    </row>
    <row r="23" spans="1:9" x14ac:dyDescent="0.3">
      <c r="A23" s="315">
        <f>Parameters!A25</f>
        <v>2016</v>
      </c>
      <c r="B23" s="302">
        <f>Parameters!B25</f>
        <v>1347.8690499999998</v>
      </c>
      <c r="C23" s="301">
        <f>Parameters!C25</f>
        <v>1070.206999999999</v>
      </c>
      <c r="D23" s="301">
        <f>Parameters!D25</f>
        <v>266.87434999999999</v>
      </c>
      <c r="E23" s="301">
        <f>Parameters!E25</f>
        <v>306.11801000000003</v>
      </c>
      <c r="F23" s="301">
        <f>Parameters!F25</f>
        <v>283.79679000000004</v>
      </c>
      <c r="G23" s="301">
        <f>Parameters!G25</f>
        <v>274.64906999999999</v>
      </c>
      <c r="H23" s="301">
        <f>Parameters!H25</f>
        <v>219.80972</v>
      </c>
      <c r="I23" s="303">
        <f>Parameters!I25</f>
        <v>43.988920000000007</v>
      </c>
    </row>
    <row r="24" spans="1:9" x14ac:dyDescent="0.3">
      <c r="A24" s="315">
        <f>Parameters!A26</f>
        <v>2017</v>
      </c>
      <c r="B24" s="302">
        <f>Parameters!B26</f>
        <v>902.08787658296262</v>
      </c>
      <c r="C24" s="301">
        <f>Parameters!C26</f>
        <v>824.91579622526262</v>
      </c>
      <c r="D24" s="301">
        <f>Parameters!D26</f>
        <v>730.62928476286265</v>
      </c>
      <c r="E24" s="301">
        <f>Parameters!E26</f>
        <v>631.95389537186259</v>
      </c>
      <c r="F24" s="301">
        <f>Parameters!F26</f>
        <v>656.62274272016259</v>
      </c>
      <c r="G24" s="301">
        <f>Parameters!G26</f>
        <v>631.95389537186259</v>
      </c>
      <c r="H24" s="301">
        <f>Parameters!H26</f>
        <v>920.29600720476265</v>
      </c>
      <c r="I24" s="303">
        <f>Parameters!I26</f>
        <v>631.95389537186259</v>
      </c>
    </row>
    <row r="25" spans="1:9" x14ac:dyDescent="0.3">
      <c r="A25" s="315">
        <f>Parameters!A27</f>
        <v>2018</v>
      </c>
      <c r="B25" s="302">
        <f>Parameters!B27</f>
        <v>359.77653756597499</v>
      </c>
      <c r="C25" s="301">
        <f>Parameters!C27</f>
        <v>359.77653756597499</v>
      </c>
      <c r="D25" s="301">
        <f>Parameters!D27</f>
        <v>359.77653756597499</v>
      </c>
      <c r="E25" s="301">
        <f>Parameters!E27</f>
        <v>359.77653756597499</v>
      </c>
      <c r="F25" s="301">
        <f>Parameters!F27</f>
        <v>359.77653756597499</v>
      </c>
      <c r="G25" s="301">
        <f>Parameters!G27</f>
        <v>359.77653756597499</v>
      </c>
      <c r="H25" s="301">
        <f>Parameters!H27</f>
        <v>408.63466418377499</v>
      </c>
      <c r="I25" s="303">
        <f>Parameters!I27</f>
        <v>359.77653756597499</v>
      </c>
    </row>
    <row r="26" spans="1:9" ht="15" thickBot="1" x14ac:dyDescent="0.35">
      <c r="A26" s="316">
        <f>Parameters!A28</f>
        <v>2019</v>
      </c>
      <c r="B26" s="304">
        <f>Parameters!B28</f>
        <v>856.08783904341249</v>
      </c>
      <c r="C26" s="305">
        <f>Parameters!C28</f>
        <v>856.08783904341249</v>
      </c>
      <c r="D26" s="305">
        <f>Parameters!D28</f>
        <v>856.08783904341249</v>
      </c>
      <c r="E26" s="305">
        <f>Parameters!E28</f>
        <v>856.08783904341249</v>
      </c>
      <c r="F26" s="305">
        <f>Parameters!F28</f>
        <v>1126.1075871176124</v>
      </c>
      <c r="G26" s="305">
        <f>Parameters!G28</f>
        <v>1126.1075871176124</v>
      </c>
      <c r="H26" s="305">
        <f>Parameters!H28</f>
        <v>856.08783904341249</v>
      </c>
      <c r="I26" s="306">
        <f>Parameters!I28</f>
        <v>856.08783904341249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B3F00244DA8D4E9B8A620A830D9E43" ma:contentTypeVersion="1" ma:contentTypeDescription="Criar um novo documento." ma:contentTypeScope="" ma:versionID="cebdb1c7a746e744226d937b50ab8313">
  <xsd:schema xmlns:xsd="http://www.w3.org/2001/XMLSchema" xmlns:p="http://schemas.microsoft.com/office/2006/metadata/properties" xmlns:ns1="http://schemas.microsoft.com/sharepoint/v3" targetNamespace="http://schemas.microsoft.com/office/2006/metadata/properties" ma:root="true" ma:fieldsID="59de9efe013eff66163b65e642feaba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99B8E71-1DFD-4C9A-843D-1466CFDDADB4}"/>
</file>

<file path=customXml/itemProps2.xml><?xml version="1.0" encoding="utf-8"?>
<ds:datastoreItem xmlns:ds="http://schemas.openxmlformats.org/officeDocument/2006/customXml" ds:itemID="{E6220CDC-69B1-4D0A-BEF4-92F63D29DD5F}"/>
</file>

<file path=customXml/itemProps3.xml><?xml version="1.0" encoding="utf-8"?>
<ds:datastoreItem xmlns:ds="http://schemas.openxmlformats.org/officeDocument/2006/customXml" ds:itemID="{FEBDA231-C45D-424D-911D-E7DDFB246C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13</vt:i4>
      </vt:variant>
    </vt:vector>
  </HeadingPairs>
  <TitlesOfParts>
    <vt:vector size="13" baseType="lpstr">
      <vt:lpstr>Introduction</vt:lpstr>
      <vt:lpstr>Parameters</vt:lpstr>
      <vt:lpstr>Entry usage</vt:lpstr>
      <vt:lpstr>Entry-Exit</vt:lpstr>
      <vt:lpstr>RNT</vt:lpstr>
      <vt:lpstr>Gas Flow</vt:lpstr>
      <vt:lpstr>1.1.Anuities</vt:lpstr>
      <vt:lpstr>1.2.Anuities total</vt:lpstr>
      <vt:lpstr>1.3.Anuities &amp; Distances</vt:lpstr>
      <vt:lpstr>2.Unit Costs</vt:lpstr>
      <vt:lpstr>2.1.Unit Cost matrix</vt:lpstr>
      <vt:lpstr>Checks</vt:lpstr>
      <vt:lpstr>PT</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Horta</dc:creator>
  <cp:lastModifiedBy>Daniel Horta</cp:lastModifiedBy>
  <dcterms:created xsi:type="dcterms:W3CDTF">2018-04-27T10:13:27Z</dcterms:created>
  <dcterms:modified xsi:type="dcterms:W3CDTF">2018-08-17T10:26:32Z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0x0101007AB3F00244DA8D4E9B8A620A830D9E43</vt:lpwstr>
  </property>
  <property fmtid="{D5CDD505-2E9C-101B-9397-08002B2CF9AE}" pid="3" name="TemplateUrl">
    <vt:lpwstr/>
  </property>
  <property fmtid="{D5CDD505-2E9C-101B-9397-08002B2CF9AE}" pid="4" name="_SourceUrl">
    <vt:lpwstr/>
  </property>
  <property fmtid="{D5CDD505-2E9C-101B-9397-08002B2CF9AE}" pid="5" name="_SharedFileIndex">
    <vt:lpwstr/>
  </property>
  <property fmtid="{D5CDD505-2E9C-101B-9397-08002B2CF9AE}" pid="6" name="xd_Signature">
    <vt:bool>false</vt:bool>
  </property>
  <property fmtid="{D5CDD505-2E9C-101B-9397-08002B2CF9AE}" pid="7" name="xd_ProgID">
    <vt:lpwstr/>
  </property>
</Properties>
</file>